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Budgets\2020-2021-BudgetData\"/>
    </mc:Choice>
  </mc:AlternateContent>
  <xr:revisionPtr revIDLastSave="0" documentId="13_ncr:1_{A87A5F57-3BEA-4548-9945-E87AC07DCE52}" xr6:coauthVersionLast="45" xr6:coauthVersionMax="45" xr10:uidLastSave="{00000000-0000-0000-0000-000000000000}"/>
  <bookViews>
    <workbookView xWindow="-17400" yWindow="-120" windowWidth="17520" windowHeight="13200" firstSheet="1" activeTab="1" xr2:uid="{1AC5A5BE-474A-418E-9D16-3775E4EDDBD2}"/>
  </bookViews>
  <sheets>
    <sheet name="Instructions" sheetId="65" r:id="rId1"/>
    <sheet name="Enrollment-DSA" sheetId="54" r:id="rId2"/>
    <sheet name="Revenues" sheetId="51" r:id="rId3"/>
    <sheet name="Expenses" sheetId="68" r:id="rId4"/>
    <sheet name="Exp Summary" sheetId="69" r:id="rId5"/>
  </sheets>
  <definedNames>
    <definedName name="_xlnm.Print_Area" localSheetId="1">'Enrollment-DSA'!$A$1:$N$71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51" l="1"/>
  <c r="F37" i="54" l="1"/>
  <c r="F43" i="69" l="1"/>
  <c r="C57" i="69"/>
  <c r="D56" i="69"/>
  <c r="E55" i="69"/>
  <c r="C55" i="69"/>
  <c r="D54" i="69"/>
  <c r="E41" i="69"/>
  <c r="F41" i="69" s="1"/>
  <c r="F70" i="69"/>
  <c r="F69" i="69"/>
  <c r="E68" i="69"/>
  <c r="F68" i="69" s="1"/>
  <c r="E66" i="69"/>
  <c r="D66" i="69"/>
  <c r="F66" i="69" s="1"/>
  <c r="C66" i="69"/>
  <c r="E65" i="69"/>
  <c r="D65" i="69"/>
  <c r="C65" i="69"/>
  <c r="E61" i="69"/>
  <c r="D61" i="69"/>
  <c r="C61" i="69"/>
  <c r="F61" i="69" s="1"/>
  <c r="E60" i="69"/>
  <c r="D60" i="69"/>
  <c r="C60" i="69"/>
  <c r="E57" i="69"/>
  <c r="D57" i="69"/>
  <c r="E56" i="69"/>
  <c r="C56" i="69"/>
  <c r="D55" i="69"/>
  <c r="E54" i="69"/>
  <c r="C54" i="69"/>
  <c r="F42" i="69"/>
  <c r="D39" i="69"/>
  <c r="C39" i="69"/>
  <c r="D38" i="69"/>
  <c r="C38" i="69"/>
  <c r="D34" i="69"/>
  <c r="C34" i="69"/>
  <c r="D33" i="69"/>
  <c r="C33" i="69"/>
  <c r="D30" i="69"/>
  <c r="C30" i="69"/>
  <c r="D29" i="69"/>
  <c r="C29" i="69"/>
  <c r="D28" i="69"/>
  <c r="D27" i="69"/>
  <c r="C28" i="69"/>
  <c r="C27" i="69"/>
  <c r="D15" i="69"/>
  <c r="D16" i="69"/>
  <c r="C16" i="69"/>
  <c r="C15" i="69"/>
  <c r="D10" i="69"/>
  <c r="D11" i="69"/>
  <c r="C11" i="69"/>
  <c r="C10" i="69"/>
  <c r="D7" i="69"/>
  <c r="C7" i="69"/>
  <c r="D6" i="69"/>
  <c r="C6" i="69"/>
  <c r="D5" i="69"/>
  <c r="C5" i="69"/>
  <c r="F20" i="69"/>
  <c r="F19" i="69"/>
  <c r="E18" i="69"/>
  <c r="D4" i="69"/>
  <c r="C4" i="69"/>
  <c r="F59" i="69"/>
  <c r="F58" i="69"/>
  <c r="F56" i="69"/>
  <c r="F32" i="69"/>
  <c r="F31" i="69"/>
  <c r="F18" i="69"/>
  <c r="D21" i="69"/>
  <c r="F9" i="69"/>
  <c r="F8" i="69"/>
  <c r="I550" i="68"/>
  <c r="H550" i="68"/>
  <c r="G550" i="68"/>
  <c r="F550" i="68"/>
  <c r="E550" i="68"/>
  <c r="I541" i="68"/>
  <c r="H541" i="68"/>
  <c r="G541" i="68"/>
  <c r="F541" i="68"/>
  <c r="E541" i="68"/>
  <c r="I533" i="68"/>
  <c r="H533" i="68"/>
  <c r="G533" i="68"/>
  <c r="F533" i="68"/>
  <c r="E533" i="68"/>
  <c r="I515" i="68"/>
  <c r="H515" i="68"/>
  <c r="G515" i="68"/>
  <c r="F515" i="68"/>
  <c r="E515" i="68"/>
  <c r="I507" i="68"/>
  <c r="H507" i="68"/>
  <c r="G507" i="68"/>
  <c r="F507" i="68"/>
  <c r="E507" i="68"/>
  <c r="I499" i="68"/>
  <c r="H499" i="68"/>
  <c r="G499" i="68"/>
  <c r="F499" i="68"/>
  <c r="E499" i="68"/>
  <c r="I491" i="68"/>
  <c r="H491" i="68"/>
  <c r="G491" i="68"/>
  <c r="F491" i="68"/>
  <c r="E491" i="68"/>
  <c r="I483" i="68"/>
  <c r="H483" i="68"/>
  <c r="G483" i="68"/>
  <c r="F483" i="68"/>
  <c r="E483" i="68"/>
  <c r="I475" i="68"/>
  <c r="H475" i="68"/>
  <c r="G475" i="68"/>
  <c r="F475" i="68"/>
  <c r="E475" i="68"/>
  <c r="I456" i="68"/>
  <c r="H456" i="68"/>
  <c r="G456" i="68"/>
  <c r="F456" i="68"/>
  <c r="E456" i="68"/>
  <c r="I447" i="68"/>
  <c r="H447" i="68"/>
  <c r="G447" i="68"/>
  <c r="F447" i="68"/>
  <c r="E447" i="68"/>
  <c r="I439" i="68"/>
  <c r="H439" i="68"/>
  <c r="G439" i="68"/>
  <c r="F439" i="68"/>
  <c r="E439" i="68"/>
  <c r="I431" i="68"/>
  <c r="H431" i="68"/>
  <c r="G431" i="68"/>
  <c r="F431" i="68"/>
  <c r="E431" i="68"/>
  <c r="I411" i="68"/>
  <c r="H411" i="68"/>
  <c r="G411" i="68"/>
  <c r="F411" i="68"/>
  <c r="E411" i="68"/>
  <c r="I403" i="68"/>
  <c r="H403" i="68"/>
  <c r="G403" i="68"/>
  <c r="G448" i="68" s="1"/>
  <c r="F403" i="68"/>
  <c r="E403" i="68"/>
  <c r="I395" i="68"/>
  <c r="H395" i="68"/>
  <c r="H448" i="68" s="1"/>
  <c r="E38" i="69" s="1"/>
  <c r="G395" i="68"/>
  <c r="F395" i="68"/>
  <c r="E395" i="68"/>
  <c r="I387" i="68"/>
  <c r="I448" i="68" s="1"/>
  <c r="H387" i="68"/>
  <c r="G387" i="68"/>
  <c r="F387" i="68"/>
  <c r="E387" i="68"/>
  <c r="E448" i="68" s="1"/>
  <c r="I379" i="68"/>
  <c r="H379" i="68"/>
  <c r="G379" i="68"/>
  <c r="F379" i="68"/>
  <c r="F448" i="68" s="1"/>
  <c r="E379" i="68"/>
  <c r="I361" i="68"/>
  <c r="H361" i="68"/>
  <c r="E34" i="69" s="1"/>
  <c r="G361" i="68"/>
  <c r="E11" i="69" s="1"/>
  <c r="F361" i="68"/>
  <c r="E361" i="68"/>
  <c r="I338" i="68"/>
  <c r="H338" i="68"/>
  <c r="E33" i="69" s="1"/>
  <c r="F33" i="69" s="1"/>
  <c r="G338" i="68"/>
  <c r="E10" i="69" s="1"/>
  <c r="F338" i="68"/>
  <c r="E338" i="68"/>
  <c r="I311" i="68"/>
  <c r="H311" i="68"/>
  <c r="G311" i="68"/>
  <c r="F311" i="68"/>
  <c r="E311" i="68"/>
  <c r="I277" i="68"/>
  <c r="H277" i="68"/>
  <c r="G277" i="68"/>
  <c r="F277" i="68"/>
  <c r="E277" i="68"/>
  <c r="I254" i="68"/>
  <c r="H254" i="68"/>
  <c r="G254" i="68"/>
  <c r="F254" i="68"/>
  <c r="E254" i="68"/>
  <c r="I221" i="68"/>
  <c r="H221" i="68"/>
  <c r="G221" i="68"/>
  <c r="E7" i="69" s="1"/>
  <c r="F7" i="69" s="1"/>
  <c r="F221" i="68"/>
  <c r="E221" i="68"/>
  <c r="I198" i="68"/>
  <c r="H198" i="68"/>
  <c r="G198" i="68"/>
  <c r="F198" i="68"/>
  <c r="E198" i="68"/>
  <c r="I165" i="68"/>
  <c r="H165" i="68"/>
  <c r="E29" i="69" s="1"/>
  <c r="F29" i="69" s="1"/>
  <c r="G165" i="68"/>
  <c r="F165" i="68"/>
  <c r="E165" i="68"/>
  <c r="I142" i="68"/>
  <c r="H142" i="68"/>
  <c r="G142" i="68"/>
  <c r="F142" i="68"/>
  <c r="E142" i="68"/>
  <c r="I108" i="68"/>
  <c r="H108" i="68"/>
  <c r="G108" i="68"/>
  <c r="F108" i="68"/>
  <c r="E108" i="68"/>
  <c r="I85" i="68"/>
  <c r="H85" i="68"/>
  <c r="E28" i="69" s="1"/>
  <c r="G85" i="68"/>
  <c r="F85" i="68"/>
  <c r="E85" i="68"/>
  <c r="I51" i="68"/>
  <c r="H51" i="68"/>
  <c r="G51" i="68"/>
  <c r="F51" i="68"/>
  <c r="E51" i="68"/>
  <c r="I28" i="68"/>
  <c r="H28" i="68"/>
  <c r="G28" i="68"/>
  <c r="F28" i="68"/>
  <c r="E28" i="68"/>
  <c r="E16" i="69" l="1"/>
  <c r="E5" i="69"/>
  <c r="F5" i="69" s="1"/>
  <c r="E4" i="69"/>
  <c r="D12" i="69"/>
  <c r="D22" i="69" s="1"/>
  <c r="E39" i="69"/>
  <c r="F39" i="69" s="1"/>
  <c r="E27" i="69"/>
  <c r="E35" i="69" s="1"/>
  <c r="F28" i="69"/>
  <c r="H542" i="68"/>
  <c r="E40" i="69" s="1"/>
  <c r="F40" i="69" s="1"/>
  <c r="F57" i="69"/>
  <c r="F542" i="68"/>
  <c r="F544" i="68" s="1"/>
  <c r="F545" i="68" s="1"/>
  <c r="E6" i="69"/>
  <c r="D44" i="69"/>
  <c r="F65" i="69"/>
  <c r="F71" i="69" s="1"/>
  <c r="E30" i="69"/>
  <c r="F30" i="69" s="1"/>
  <c r="E542" i="68"/>
  <c r="I542" i="68"/>
  <c r="E67" i="69" s="1"/>
  <c r="F67" i="69" s="1"/>
  <c r="G542" i="68"/>
  <c r="E17" i="69" s="1"/>
  <c r="F17" i="69" s="1"/>
  <c r="D71" i="69"/>
  <c r="E15" i="69"/>
  <c r="F15" i="69" s="1"/>
  <c r="C71" i="69"/>
  <c r="F55" i="69"/>
  <c r="E62" i="69"/>
  <c r="F60" i="69"/>
  <c r="D62" i="69"/>
  <c r="D72" i="69" s="1"/>
  <c r="C62" i="69"/>
  <c r="C72" i="69" s="1"/>
  <c r="D35" i="69"/>
  <c r="F6" i="69"/>
  <c r="F11" i="69"/>
  <c r="F38" i="69"/>
  <c r="F10" i="69"/>
  <c r="F34" i="69"/>
  <c r="C12" i="69"/>
  <c r="C35" i="69"/>
  <c r="E71" i="69"/>
  <c r="C21" i="69"/>
  <c r="C44" i="69"/>
  <c r="F54" i="69"/>
  <c r="E544" i="68"/>
  <c r="E545" i="68" s="1"/>
  <c r="E551" i="68" s="1"/>
  <c r="I544" i="68"/>
  <c r="I545" i="68" s="1"/>
  <c r="E12" i="69" l="1"/>
  <c r="F4" i="69"/>
  <c r="F12" i="69" s="1"/>
  <c r="C45" i="69"/>
  <c r="F44" i="69"/>
  <c r="F27" i="69"/>
  <c r="F35" i="69" s="1"/>
  <c r="F553" i="68"/>
  <c r="F551" i="68"/>
  <c r="G544" i="68"/>
  <c r="G545" i="68" s="1"/>
  <c r="G553" i="68" s="1"/>
  <c r="H544" i="68"/>
  <c r="H545" i="68" s="1"/>
  <c r="H551" i="68" s="1"/>
  <c r="E21" i="69"/>
  <c r="E44" i="69"/>
  <c r="E45" i="69" s="1"/>
  <c r="D45" i="69"/>
  <c r="E72" i="69"/>
  <c r="F62" i="69"/>
  <c r="F72" i="69" s="1"/>
  <c r="F16" i="69"/>
  <c r="F21" i="69" s="1"/>
  <c r="C22" i="69"/>
  <c r="I553" i="68"/>
  <c r="I551" i="68"/>
  <c r="E22" i="69" l="1"/>
  <c r="G551" i="68"/>
  <c r="F45" i="69"/>
  <c r="H553" i="68"/>
  <c r="F22" i="69"/>
  <c r="F12" i="54" l="1"/>
  <c r="F14" i="54" l="1"/>
  <c r="N28" i="54" l="1"/>
  <c r="N24" i="54"/>
  <c r="N21" i="54"/>
  <c r="N16" i="54"/>
  <c r="N11" i="54" l="1"/>
  <c r="N10" i="54"/>
  <c r="J11" i="54"/>
  <c r="F11" i="54"/>
  <c r="H99" i="51" l="1"/>
  <c r="F99" i="51"/>
  <c r="H95" i="51"/>
  <c r="H75" i="51"/>
  <c r="H54" i="51"/>
  <c r="H43" i="51"/>
  <c r="E99" i="51"/>
  <c r="E102" i="51" s="1"/>
  <c r="G99" i="51"/>
  <c r="D99" i="51"/>
  <c r="E95" i="51"/>
  <c r="F95" i="51"/>
  <c r="G95" i="51"/>
  <c r="D95" i="51"/>
  <c r="D43" i="51"/>
  <c r="D54" i="51"/>
  <c r="D75" i="51"/>
  <c r="E75" i="51"/>
  <c r="F75" i="51"/>
  <c r="G75" i="51"/>
  <c r="E54" i="51"/>
  <c r="F54" i="51"/>
  <c r="G54" i="51"/>
  <c r="G43" i="51"/>
  <c r="E43" i="51"/>
  <c r="F43" i="51"/>
  <c r="E80" i="51"/>
  <c r="D80" i="51"/>
  <c r="A56" i="51"/>
  <c r="N8" i="54"/>
  <c r="N18" i="54" s="1"/>
  <c r="N26" i="54" s="1"/>
  <c r="J50" i="54"/>
  <c r="J35" i="54"/>
  <c r="J36" i="54"/>
  <c r="J37" i="54"/>
  <c r="J38" i="54"/>
  <c r="J39" i="54"/>
  <c r="J40" i="54"/>
  <c r="J41" i="54"/>
  <c r="J42" i="54"/>
  <c r="J43" i="54"/>
  <c r="J44" i="54"/>
  <c r="J45" i="54"/>
  <c r="J46" i="54"/>
  <c r="J47" i="54"/>
  <c r="J48" i="54"/>
  <c r="J49" i="54"/>
  <c r="J51" i="54"/>
  <c r="H53" i="54"/>
  <c r="H60" i="54" s="1"/>
  <c r="L61" i="54" s="1"/>
  <c r="B31" i="54"/>
  <c r="J8" i="54"/>
  <c r="J10" i="54"/>
  <c r="F8" i="54"/>
  <c r="F10" i="54"/>
  <c r="H102" i="51" l="1"/>
  <c r="I554" i="68" s="1"/>
  <c r="G102" i="51"/>
  <c r="H554" i="68" s="1"/>
  <c r="F554" i="68"/>
  <c r="D102" i="51"/>
  <c r="E554" i="68" s="1"/>
  <c r="F102" i="51"/>
  <c r="G554" i="68" s="1"/>
  <c r="J18" i="54"/>
  <c r="J26" i="54" s="1"/>
  <c r="F18" i="54"/>
  <c r="F26" i="54" s="1"/>
  <c r="J53" i="54"/>
  <c r="L53" i="54" s="1"/>
  <c r="J31" i="54" s="1"/>
  <c r="L58" i="54" s="1"/>
  <c r="L64" i="54" l="1"/>
  <c r="N58" i="54"/>
  <c r="N64"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sharedStrings.xml><?xml version="1.0" encoding="utf-8"?>
<sst xmlns="http://schemas.openxmlformats.org/spreadsheetml/2006/main" count="1470" uniqueCount="503">
  <si>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</si>
  <si>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</si>
  <si>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</si>
  <si>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</si>
  <si>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</si>
  <si>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</si>
  <si>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</si>
  <si>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</si>
  <si>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</si>
  <si>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</si>
  <si>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</si>
  <si>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</si>
  <si>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</si>
  <si>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</si>
  <si>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</si>
  <si>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</si>
  <si>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</si>
  <si>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</si>
  <si>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</si>
  <si>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</si>
  <si>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</si>
  <si>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</si>
  <si>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</si>
  <si>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</si>
  <si>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</si>
  <si>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</si>
  <si>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</si>
  <si>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</si>
  <si>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</si>
  <si>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</si>
  <si>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</si>
  <si>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</si>
  <si>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</si>
  <si>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</si>
  <si>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</si>
  <si>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</si>
  <si>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</si>
  <si>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</si>
  <si>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</si>
  <si>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1.</t>
  </si>
  <si>
    <t>3.</t>
  </si>
  <si>
    <t>4.</t>
  </si>
  <si>
    <t>5.</t>
  </si>
  <si>
    <t>School District</t>
  </si>
  <si>
    <t>PROGRAM FUNCTION OBJECT</t>
  </si>
  <si>
    <t>1600</t>
  </si>
  <si>
    <t>100</t>
  </si>
  <si>
    <t>Salaries</t>
  </si>
  <si>
    <t>200</t>
  </si>
  <si>
    <t>Benefits</t>
  </si>
  <si>
    <t>600</t>
  </si>
  <si>
    <t>Supplies</t>
  </si>
  <si>
    <t>800</t>
  </si>
  <si>
    <t>Other</t>
  </si>
  <si>
    <t>700</t>
  </si>
  <si>
    <t>1500</t>
  </si>
  <si>
    <t>4000</t>
  </si>
  <si>
    <t>5300</t>
  </si>
  <si>
    <t xml:space="preserve">FINAL </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</si>
  <si>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</si>
  <si>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</si>
  <si>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</si>
  <si>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</si>
  <si>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</si>
  <si>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</si>
  <si>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</si>
  <si>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</si>
  <si>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</si>
  <si>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</si>
  <si>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</si>
  <si>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</si>
  <si>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</si>
  <si>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</si>
  <si>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</si>
  <si>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</si>
  <si>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</si>
  <si>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</si>
  <si>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</si>
  <si>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</si>
  <si>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</si>
  <si>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</si>
  <si>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</si>
  <si>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</si>
  <si>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</si>
  <si>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</si>
  <si>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</si>
  <si>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</si>
  <si>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</si>
  <si>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</si>
  <si>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</si>
  <si>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</si>
  <si>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</si>
  <si>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</si>
  <si>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</si>
  <si>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</si>
  <si>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</si>
  <si>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</si>
  <si>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</si>
  <si>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</si>
  <si>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</si>
  <si>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</si>
  <si>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</si>
  <si>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</si>
  <si>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</si>
  <si>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</si>
  <si>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</si>
  <si>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</si>
  <si>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</si>
  <si>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</si>
  <si>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</si>
  <si>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</si>
  <si>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</si>
  <si>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</si>
  <si>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</si>
  <si>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</si>
  <si>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</si>
  <si>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</si>
  <si>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</si>
  <si>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</si>
  <si>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</si>
  <si>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</si>
  <si>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</si>
  <si>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</si>
  <si>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</si>
  <si>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</si>
  <si>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</si>
  <si>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</si>
  <si>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</si>
  <si>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</si>
  <si>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</si>
  <si>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</si>
  <si>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</si>
  <si>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</si>
  <si>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</si>
  <si>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</si>
  <si>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</si>
  <si>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</si>
  <si>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</si>
  <si>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</si>
  <si>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</si>
  <si>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</si>
  <si>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</si>
  <si>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</si>
  <si>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</si>
  <si>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</si>
  <si>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</si>
  <si>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</si>
  <si>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</si>
  <si>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</si>
  <si>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</si>
  <si>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</si>
  <si>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</si>
  <si>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</si>
  <si>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</si>
  <si>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</si>
  <si>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</si>
  <si>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</si>
  <si>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</si>
  <si>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</si>
  <si>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</si>
  <si>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</si>
  <si>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</si>
  <si>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</si>
  <si>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</si>
  <si>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</si>
  <si>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</si>
  <si>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</si>
  <si>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</si>
  <si>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</si>
  <si>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</si>
  <si>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</si>
  <si>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</si>
  <si>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</si>
  <si>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</si>
  <si>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</si>
  <si>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</si>
  <si>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</si>
  <si>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</si>
  <si>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</si>
  <si>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</si>
  <si>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</si>
  <si>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</si>
  <si>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</si>
  <si>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</si>
  <si>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ACTUAL PRIOR</t>
  </si>
  <si>
    <t>YEAR ENDING</t>
  </si>
  <si>
    <t xml:space="preserve">CURRENT </t>
  </si>
  <si>
    <t xml:space="preserve">TENTATIVE </t>
  </si>
  <si>
    <t>APPROVED</t>
  </si>
  <si>
    <t xml:space="preserve">OTHER RESOURCES AND </t>
  </si>
  <si>
    <t>FUND BALANCE</t>
  </si>
  <si>
    <t>7.</t>
  </si>
  <si>
    <t>9.</t>
  </si>
  <si>
    <t>12.</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</si>
  <si>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</si>
  <si>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</si>
  <si>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</si>
  <si>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</si>
  <si>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</si>
  <si>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</si>
  <si>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</si>
  <si>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</si>
  <si>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</si>
  <si>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</si>
  <si>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</si>
  <si>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</si>
  <si>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</si>
  <si>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</si>
  <si>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</si>
  <si>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</si>
  <si>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</si>
  <si>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</si>
  <si>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</si>
  <si>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</si>
  <si>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</si>
  <si>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</si>
  <si>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</si>
  <si>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</si>
  <si>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</si>
  <si>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</si>
  <si>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</si>
  <si>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</si>
  <si>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</si>
  <si>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</si>
  <si>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</si>
  <si>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</si>
  <si>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</si>
  <si>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</si>
  <si>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</si>
  <si>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</si>
  <si>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</si>
  <si>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</si>
  <si>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</si>
  <si>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</si>
  <si>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</si>
  <si>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</si>
  <si>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</si>
  <si>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</si>
  <si>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</si>
  <si>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</si>
  <si>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</si>
  <si>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</si>
  <si>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</si>
  <si>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</si>
  <si>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</si>
  <si>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</si>
  <si>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</si>
  <si>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</si>
  <si>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</si>
  <si>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</si>
  <si>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</si>
  <si>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</si>
  <si>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</si>
  <si>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</si>
  <si>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</si>
  <si>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</si>
  <si>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</si>
  <si>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</si>
  <si>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</si>
  <si>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</si>
  <si>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</si>
  <si>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</si>
  <si>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</si>
  <si>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</si>
  <si>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</si>
  <si>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</si>
  <si>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</si>
  <si>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</si>
  <si>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</si>
  <si>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</si>
  <si>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</si>
  <si>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</si>
  <si>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</si>
  <si>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</si>
  <si>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</si>
  <si>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</si>
  <si>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</si>
  <si>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</si>
  <si>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</si>
  <si>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</si>
  <si>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</si>
  <si>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</si>
  <si>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</si>
  <si>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</si>
  <si>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</si>
  <si>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</si>
  <si>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</si>
  <si>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</si>
  <si>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</si>
  <si>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</si>
  <si>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</si>
  <si>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</si>
  <si>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</si>
  <si>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</si>
  <si>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</si>
  <si>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</si>
  <si>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</si>
  <si>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</si>
  <si>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</si>
  <si>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</si>
  <si>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</si>
  <si>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</si>
  <si>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</si>
  <si>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</si>
  <si>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</si>
  <si>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</si>
  <si>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</si>
  <si>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</si>
  <si>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</si>
  <si>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</si>
  <si>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</si>
  <si>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</si>
  <si>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</si>
  <si>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</si>
  <si>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</si>
  <si>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</si>
  <si>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</si>
  <si>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</si>
  <si>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</si>
  <si>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</si>
  <si>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</si>
  <si>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</si>
  <si>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</si>
  <si>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</si>
  <si>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</si>
  <si>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</si>
  <si>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</si>
  <si>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</si>
  <si>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</si>
  <si>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</si>
  <si>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</si>
  <si>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</si>
  <si>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</si>
  <si>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</si>
  <si>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</si>
  <si>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</si>
  <si>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</si>
  <si>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</si>
  <si>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</si>
  <si>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</si>
  <si>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</si>
  <si>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</si>
  <si>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</si>
  <si>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</si>
  <si>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</si>
  <si>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</si>
  <si>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</si>
  <si>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</si>
  <si>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</si>
  <si>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</si>
  <si>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Page 2 of 2</t>
  </si>
  <si>
    <t>Page 1 of 2</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</si>
  <si>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</si>
  <si>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</si>
  <si>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</si>
  <si>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</si>
  <si>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</si>
  <si>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</si>
  <si>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</si>
  <si>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</si>
  <si>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</si>
  <si>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</si>
  <si>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</si>
  <si>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</si>
  <si>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</si>
  <si>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</si>
  <si>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</si>
  <si>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</si>
  <si>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Page 1 of 1</t>
  </si>
  <si>
    <t>Total basic support for enrollee including outside revenue</t>
  </si>
  <si>
    <t>Total Weighted</t>
  </si>
  <si>
    <t xml:space="preserve">4000s </t>
  </si>
  <si>
    <t>2000s  TOTAL SUPPORT SERVICES</t>
  </si>
  <si>
    <t>CHECKS:</t>
  </si>
  <si>
    <t>Contingency cannot exceed:</t>
  </si>
  <si>
    <t>Calculated Total Ending Fund Balance:</t>
  </si>
  <si>
    <t xml:space="preserve"> XXXXXXXX</t>
  </si>
  <si>
    <t>CHARTER SCHOOL BUDGET INSTRUCTIONS</t>
  </si>
  <si>
    <t>FORM 9 FUND TRANSFERS</t>
  </si>
  <si>
    <t>FORM 1 COVER PAGE</t>
  </si>
  <si>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</si>
  <si>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</si>
  <si>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</si>
  <si>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</si>
  <si>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</si>
  <si>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</si>
  <si>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</si>
  <si>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</si>
  <si>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</si>
  <si>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</si>
  <si>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</si>
  <si>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</si>
  <si>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</si>
  <si>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</si>
  <si>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</si>
  <si>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</si>
  <si>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</si>
  <si>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</si>
  <si>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</si>
  <si>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</si>
  <si>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</si>
  <si>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</si>
  <si>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</si>
  <si>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</si>
  <si>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</si>
  <si>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</si>
  <si>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</si>
  <si>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</si>
  <si>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</si>
  <si>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</si>
  <si>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</si>
  <si>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</si>
  <si>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</si>
  <si>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</si>
  <si>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</si>
  <si>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</si>
  <si>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</si>
  <si>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</si>
  <si>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</si>
  <si>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</si>
  <si>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</si>
  <si>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Enter the number of governmental fund types. You will most likely have one (General Fund) or two (also Special Education).</t>
  </si>
  <si>
    <t>AMENDED</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</si>
  <si>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</si>
  <si>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</si>
  <si>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</si>
  <si>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</si>
  <si>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</si>
  <si>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</si>
  <si>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</si>
  <si>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</si>
  <si>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</si>
  <si>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</si>
  <si>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</si>
  <si>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</si>
  <si>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</si>
  <si>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</si>
  <si>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</si>
  <si>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</si>
  <si>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</si>
  <si>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</si>
  <si>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</si>
  <si>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</si>
  <si>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</si>
  <si>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</si>
  <si>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</si>
  <si>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</si>
  <si>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</si>
  <si>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</si>
  <si>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</si>
  <si>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</si>
  <si>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</si>
  <si>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</si>
  <si>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</si>
  <si>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</si>
  <si>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</si>
  <si>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</si>
  <si>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</si>
  <si>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</si>
  <si>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</si>
  <si>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</si>
  <si>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</si>
  <si>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</si>
  <si>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</si>
  <si>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</si>
  <si>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</si>
  <si>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</si>
  <si>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</si>
  <si>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</si>
  <si>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</si>
  <si>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</si>
  <si>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</si>
  <si>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</si>
  <si>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</si>
  <si>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</si>
  <si>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</si>
  <si>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</si>
  <si>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</si>
  <si>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</si>
  <si>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</si>
  <si>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</si>
  <si>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formulas corrected to include 430 at risk programs</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</si>
  <si>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</si>
  <si>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</si>
  <si>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</si>
  <si>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</si>
  <si>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</si>
  <si>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</si>
  <si>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Quest Preparatory Academy</t>
  </si>
  <si>
    <t>School</t>
  </si>
  <si>
    <t>Ending 06/30/19</t>
  </si>
  <si>
    <t>ADE ENDING 06/30/20</t>
  </si>
  <si>
    <t>ENDING 06/30/21</t>
  </si>
  <si>
    <t>Fiscal Year  2020-2021</t>
  </si>
  <si>
    <t>Revenues</t>
  </si>
  <si>
    <t>BUDGET YEAR ENDING 06/30/21</t>
  </si>
  <si>
    <t>Expenditures</t>
  </si>
  <si>
    <t>Budget Fiscal Year 2020-2021</t>
  </si>
  <si>
    <t>TENTATIVE BUDGET 2020-2021</t>
  </si>
  <si>
    <t>FINAL BUDGET 2020-2021</t>
  </si>
  <si>
    <t>Exp Summary</t>
  </si>
  <si>
    <t>FINAL AMENDED BUDGET-Estimate</t>
  </si>
  <si>
    <t>Enrollment -DSA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</si>
</sst>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409]mmmm\ d\,\ yyyy;@"/>
    <numFmt numFmtId="166" formatCode="mm/dd/yy;@"/>
    <numFmt numFmtId="167" formatCode="_(* #,##0.0_);_(* \(#,##0.0\);_(* &quot;-&quot;??_);_(@_)"/>
    <numFmt numFmtId="168" formatCode="_(* #,##0_);_(* \(#,##0\);_(* &quot;-&quot;??_);_(@_)"/>
    <numFmt numFmtId="169" formatCode="&quot;$&quot;#,##0"/>
    <numFmt numFmtId="170" formatCode="#,##0.0"/>
    <numFmt numFmtId="171" formatCode="&quot;$&quot;#,##0\ ;\(&quot;$&quot;#,##0\)"/>
    <numFmt numFmtId="172" formatCode="_(* #,##0.00_);_(* \(#,##0.00\);_(* \-??_);_(@_)"/>
    <numFmt numFmtId="173" formatCode="_(\$* #,##0.00_);_(\$* \(#,##0.00\);_(\$* \-??_);_(@_)"/>
    <numFmt numFmtId="174" formatCode="_ * #,##0.00_ ;_ * \-#,##0.00_ ;_ * \-??_ ;_ @_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9"/>
      <name val="Arial"/>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sz val="8"/>
      <name val="Arial"/>
      <family val="2"/>
    </font>
    <font>
      <b/>
      <sz val="11"/>
      <color rgb="FF0070C0"/>
      <name val="Calibri"/>
      <family val="2"/>
      <scheme val="minor"/>
    </font>
    <font>
      <b/>
      <sz val="11"/>
      <color indexed="8"/>
      <name val="Calibri"/>
      <family val="2"/>
    </font>
    <font>
      <sz val="11"/>
      <name val="Calibri"/>
      <family val="2"/>
      <scheme val="minor"/>
    </font>
  </fonts>
  <fills count="6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7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26" fillId="0" borderId="0" applyNumberFormat="0" applyFill="0" applyBorder="0" applyAlignment="0" applyProtection="0"/>
    <xf numFmtId="0" fontId="27" fillId="0" borderId="51" applyNumberFormat="0" applyFill="0" applyAlignment="0" applyProtection="0"/>
    <xf numFmtId="0" fontId="28" fillId="0" borderId="52" applyNumberFormat="0" applyFill="0" applyAlignment="0" applyProtection="0"/>
    <xf numFmtId="0" fontId="29" fillId="0" borderId="5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54" applyNumberFormat="0" applyAlignment="0" applyProtection="0"/>
    <xf numFmtId="0" fontId="34" fillId="8" borderId="55" applyNumberFormat="0" applyAlignment="0" applyProtection="0"/>
    <xf numFmtId="0" fontId="35" fillId="8" borderId="54" applyNumberFormat="0" applyAlignment="0" applyProtection="0"/>
    <xf numFmtId="0" fontId="36" fillId="0" borderId="56" applyNumberFormat="0" applyFill="0" applyAlignment="0" applyProtection="0"/>
    <xf numFmtId="0" fontId="37" fillId="9" borderId="5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9" applyNumberFormat="0" applyFill="0" applyAlignment="0" applyProtection="0"/>
    <xf numFmtId="0" fontId="4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1" fillId="34"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4" fillId="0" borderId="0"/>
    <xf numFmtId="0" fontId="5" fillId="0" borderId="0"/>
    <xf numFmtId="44"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10" borderId="58"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3" fontId="60" fillId="0" borderId="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1" fontId="42" fillId="0" borderId="0" applyFont="0" applyFill="0" applyBorder="0" applyAlignment="0" applyProtection="0"/>
    <xf numFmtId="0" fontId="42" fillId="0" borderId="0" applyFont="0" applyFill="0" applyBorder="0" applyAlignment="0" applyProtection="0"/>
    <xf numFmtId="165" fontId="42" fillId="0" borderId="0" applyFont="0" applyFill="0" applyBorder="0" applyAlignment="0" applyProtection="0"/>
    <xf numFmtId="0" fontId="63" fillId="0" borderId="0" applyNumberFormat="0" applyFill="0" applyBorder="0" applyAlignment="0" applyProtection="0"/>
    <xf numFmtId="2" fontId="42" fillId="0" borderId="0" applyFont="0" applyFill="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48" fillId="0" borderId="0" applyNumberFormat="0" applyFill="0" applyBorder="0" applyAlignment="0" applyProtection="0"/>
    <xf numFmtId="165"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64"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5"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65"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52"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51" fillId="0" borderId="0" applyNumberFormat="0" applyFill="0" applyBorder="0" applyAlignment="0" applyProtection="0">
      <alignment vertical="top"/>
      <protection locked="0"/>
    </xf>
    <xf numFmtId="0" fontId="67" fillId="0" borderId="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8"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5" fontId="5" fillId="0" borderId="0"/>
    <xf numFmtId="0" fontId="4" fillId="0" borderId="0"/>
    <xf numFmtId="0" fontId="43"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47" fillId="0" borderId="0"/>
    <xf numFmtId="0" fontId="5" fillId="0" borderId="0"/>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 fillId="0" borderId="0" applyFill="0"/>
    <xf numFmtId="0" fontId="4" fillId="0" borderId="0"/>
    <xf numFmtId="0" fontId="43" fillId="0" borderId="0"/>
    <xf numFmtId="0" fontId="4" fillId="0" borderId="0"/>
    <xf numFmtId="0" fontId="4" fillId="0" borderId="0"/>
    <xf numFmtId="165" fontId="4" fillId="0" borderId="0"/>
    <xf numFmtId="0" fontId="4" fillId="0" borderId="0"/>
    <xf numFmtId="0" fontId="4" fillId="0" borderId="0"/>
    <xf numFmtId="165"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3"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3" fillId="0" borderId="0"/>
    <xf numFmtId="165" fontId="4" fillId="0" borderId="0"/>
    <xf numFmtId="0" fontId="4" fillId="0" borderId="0"/>
    <xf numFmtId="0" fontId="43" fillId="0" borderId="0"/>
    <xf numFmtId="0" fontId="5" fillId="0" borderId="0"/>
    <xf numFmtId="0" fontId="4" fillId="0" borderId="0"/>
    <xf numFmtId="0" fontId="4" fillId="0" borderId="0"/>
    <xf numFmtId="0" fontId="4" fillId="0" borderId="0"/>
    <xf numFmtId="0" fontId="4" fillId="0" borderId="0"/>
    <xf numFmtId="165" fontId="4" fillId="0" borderId="0"/>
    <xf numFmtId="0" fontId="43" fillId="0" borderId="0"/>
    <xf numFmtId="0" fontId="4" fillId="0" borderId="0"/>
    <xf numFmtId="165" fontId="5" fillId="0" borderId="0"/>
    <xf numFmtId="0" fontId="43" fillId="0" borderId="0"/>
    <xf numFmtId="165" fontId="5" fillId="0" borderId="0"/>
    <xf numFmtId="165" fontId="5" fillId="0" borderId="0"/>
    <xf numFmtId="0" fontId="43" fillId="0" borderId="0"/>
    <xf numFmtId="165" fontId="5" fillId="0" borderId="0"/>
    <xf numFmtId="0" fontId="5" fillId="0" borderId="0"/>
    <xf numFmtId="0" fontId="43"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xf numFmtId="9" fontId="60" fillId="0" borderId="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0" fillId="0" borderId="0"/>
    <xf numFmtId="0" fontId="59"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66" applyNumberFormat="0" applyFont="0" applyFill="0" applyAlignment="0" applyProtection="0"/>
    <xf numFmtId="165" fontId="42" fillId="0" borderId="66" applyNumberFormat="0" applyFon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2" fillId="0" borderId="66" applyNumberFormat="0" applyFon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4"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31" borderId="0" applyNumberFormat="0" applyBorder="0" applyAlignment="0" applyProtection="0"/>
    <xf numFmtId="0" fontId="31" fillId="5" borderId="0" applyNumberFormat="0" applyBorder="0" applyAlignment="0" applyProtection="0"/>
    <xf numFmtId="0" fontId="35" fillId="8" borderId="5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0" fillId="4" borderId="0" applyNumberFormat="0" applyBorder="0" applyAlignment="0" applyProtection="0"/>
    <xf numFmtId="0" fontId="27" fillId="0" borderId="51" applyNumberFormat="0" applyFill="0" applyAlignment="0" applyProtection="0"/>
    <xf numFmtId="0" fontId="28" fillId="0" borderId="52" applyNumberFormat="0" applyFill="0" applyAlignment="0" applyProtection="0"/>
    <xf numFmtId="0" fontId="29" fillId="0" borderId="53" applyNumberFormat="0" applyFill="0" applyAlignment="0" applyProtection="0"/>
    <xf numFmtId="0" fontId="29" fillId="0" borderId="0" applyNumberFormat="0" applyFill="0" applyBorder="0" applyAlignment="0" applyProtection="0"/>
    <xf numFmtId="0" fontId="33" fillId="7" borderId="54" applyNumberFormat="0" applyAlignment="0" applyProtection="0"/>
    <xf numFmtId="0" fontId="36" fillId="0" borderId="56" applyNumberFormat="0" applyFill="0" applyAlignment="0" applyProtection="0"/>
    <xf numFmtId="0" fontId="32" fillId="6" borderId="0" applyNumberFormat="0" applyBorder="0" applyAlignment="0" applyProtection="0"/>
    <xf numFmtId="0" fontId="4" fillId="0" borderId="0"/>
    <xf numFmtId="0" fontId="4" fillId="10" borderId="58" applyNumberFormat="0" applyFont="0" applyAlignment="0" applyProtection="0"/>
    <xf numFmtId="0" fontId="34" fillId="8" borderId="55"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40" fillId="0" borderId="59"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0" borderId="58"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165"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165"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3" fillId="41" borderId="54" applyNumberFormat="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5"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5" fillId="0" borderId="0"/>
    <xf numFmtId="165" fontId="5" fillId="0" borderId="0"/>
    <xf numFmtId="165" fontId="5"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5" fontId="48" fillId="0" borderId="0" applyNumberForma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 fillId="0" borderId="0"/>
    <xf numFmtId="165" fontId="5" fillId="0" borderId="0"/>
    <xf numFmtId="0" fontId="4" fillId="0" borderId="0"/>
    <xf numFmtId="0" fontId="71" fillId="0" borderId="53" applyNumberFormat="0" applyFill="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5" fontId="42" fillId="0" borderId="66"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165" fontId="49" fillId="0" borderId="0" applyNumberFormat="0" applyFill="0" applyBorder="0" applyAlignment="0" applyProtection="0"/>
    <xf numFmtId="0" fontId="4" fillId="0" borderId="0"/>
    <xf numFmtId="0" fontId="4" fillId="0" borderId="0"/>
    <xf numFmtId="0" fontId="4" fillId="0" borderId="0"/>
    <xf numFmtId="0" fontId="4" fillId="0" borderId="0"/>
    <xf numFmtId="165" fontId="5" fillId="0" borderId="0"/>
    <xf numFmtId="9" fontId="5" fillId="0" borderId="0" applyFont="0" applyFill="0" applyBorder="0" applyAlignment="0" applyProtection="0"/>
    <xf numFmtId="165" fontId="42" fillId="0" borderId="66" applyNumberFormat="0" applyFont="0" applyFill="0" applyAlignment="0" applyProtection="0"/>
    <xf numFmtId="43" fontId="5" fillId="0" borderId="0" applyFont="0" applyFill="0" applyBorder="0" applyAlignment="0" applyProtection="0"/>
    <xf numFmtId="0" fontId="4" fillId="0" borderId="0"/>
    <xf numFmtId="165" fontId="5" fillId="0" borderId="0"/>
    <xf numFmtId="0" fontId="4" fillId="39"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0" fontId="4" fillId="37" borderId="0" applyNumberFormat="0" applyBorder="0" applyAlignment="0" applyProtection="0"/>
    <xf numFmtId="44" fontId="4" fillId="0" borderId="0" applyFont="0" applyFill="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0" borderId="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0" borderId="58" applyNumberFormat="0" applyFont="0" applyAlignment="0" applyProtection="0"/>
    <xf numFmtId="0" fontId="4" fillId="40" borderId="0" applyNumberFormat="0" applyBorder="0" applyAlignment="0" applyProtection="0"/>
    <xf numFmtId="9"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0" borderId="0" applyNumberFormat="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0" borderId="0"/>
    <xf numFmtId="0" fontId="4" fillId="38" borderId="0" applyNumberFormat="0" applyBorder="0" applyAlignment="0" applyProtection="0"/>
    <xf numFmtId="0" fontId="4" fillId="10" borderId="58"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8" borderId="0" applyNumberFormat="0" applyBorder="0" applyAlignment="0" applyProtection="0"/>
    <xf numFmtId="0" fontId="4" fillId="0" borderId="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7" fillId="0" borderId="51"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0" fillId="0" borderId="59" applyNumberFormat="0" applyFill="0" applyAlignment="0" applyProtection="0"/>
    <xf numFmtId="0" fontId="28" fillId="0" borderId="52" applyNumberFormat="0" applyFill="0" applyAlignment="0" applyProtection="0"/>
    <xf numFmtId="43" fontId="4" fillId="0" borderId="0" applyFont="0" applyFill="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0" borderId="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41" borderId="0" applyNumberFormat="0" applyBorder="0" applyAlignment="0" applyProtection="0"/>
    <xf numFmtId="0" fontId="4" fillId="0" borderId="0"/>
    <xf numFmtId="165" fontId="4" fillId="0" borderId="0"/>
    <xf numFmtId="0" fontId="4" fillId="0" borderId="0"/>
    <xf numFmtId="165" fontId="4" fillId="0" borderId="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14" borderId="0" applyNumberFormat="0" applyBorder="0" applyAlignment="0" applyProtection="0"/>
    <xf numFmtId="0" fontId="41" fillId="40" borderId="0" applyNumberFormat="0" applyBorder="0" applyAlignment="0" applyProtection="0"/>
    <xf numFmtId="0" fontId="41" fillId="18" borderId="0" applyNumberFormat="0" applyBorder="0" applyAlignment="0" applyProtection="0"/>
    <xf numFmtId="0" fontId="41" fillId="43" borderId="0" applyNumberFormat="0" applyBorder="0" applyAlignment="0" applyProtection="0"/>
    <xf numFmtId="0" fontId="41" fillId="22" borderId="0" applyNumberFormat="0" applyBorder="0" applyAlignment="0" applyProtection="0"/>
    <xf numFmtId="0" fontId="41" fillId="44" borderId="0" applyNumberFormat="0" applyBorder="0" applyAlignment="0" applyProtection="0"/>
    <xf numFmtId="0" fontId="41" fillId="26" borderId="0" applyNumberFormat="0" applyBorder="0" applyAlignment="0" applyProtection="0"/>
    <xf numFmtId="0" fontId="41" fillId="42" borderId="0" applyNumberFormat="0" applyBorder="0" applyAlignment="0" applyProtection="0"/>
    <xf numFmtId="0" fontId="41" fillId="30" borderId="0" applyNumberFormat="0" applyBorder="0" applyAlignment="0" applyProtection="0"/>
    <xf numFmtId="0" fontId="41" fillId="40"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11"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3" borderId="0" applyNumberFormat="0" applyBorder="0" applyAlignment="0" applyProtection="0"/>
    <xf numFmtId="0" fontId="41" fillId="19" borderId="0" applyNumberFormat="0" applyBorder="0" applyAlignment="0" applyProtection="0"/>
    <xf numFmtId="0" fontId="41" fillId="44"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7"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5" fillId="8" borderId="54" applyNumberFormat="0" applyAlignment="0" applyProtection="0"/>
    <xf numFmtId="0" fontId="62" fillId="49" borderId="5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172" fontId="60" fillId="0" borderId="0"/>
    <xf numFmtId="44" fontId="5" fillId="0" borderId="0" applyFont="0" applyFill="0" applyBorder="0" applyAlignment="0" applyProtection="0"/>
    <xf numFmtId="173" fontId="60" fillId="0" borderId="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 borderId="0" applyNumberFormat="0" applyBorder="0" applyAlignment="0" applyProtection="0"/>
    <xf numFmtId="0" fontId="30" fillId="40" borderId="0" applyNumberFormat="0" applyBorder="0" applyAlignment="0" applyProtection="0"/>
    <xf numFmtId="0" fontId="64" fillId="0" borderId="62" applyNumberFormat="0" applyFill="0" applyAlignment="0" applyProtection="0"/>
    <xf numFmtId="0" fontId="56" fillId="0" borderId="62" applyNumberFormat="0" applyFill="0" applyAlignment="0" applyProtection="0"/>
    <xf numFmtId="0" fontId="27" fillId="0" borderId="51" applyNumberFormat="0" applyFill="0" applyAlignment="0" applyProtection="0"/>
    <xf numFmtId="0" fontId="56" fillId="0" borderId="62" applyNumberFormat="0" applyFill="0" applyAlignment="0" applyProtection="0"/>
    <xf numFmtId="0" fontId="65" fillId="0" borderId="63" applyNumberFormat="0" applyFill="0" applyAlignment="0" applyProtection="0"/>
    <xf numFmtId="0" fontId="57" fillId="0" borderId="63" applyNumberFormat="0" applyFill="0" applyAlignment="0" applyProtection="0"/>
    <xf numFmtId="0" fontId="28" fillId="0" borderId="52" applyNumberFormat="0" applyFill="0" applyAlignment="0" applyProtection="0"/>
    <xf numFmtId="0" fontId="57" fillId="0" borderId="63"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58" fillId="0" borderId="64" applyNumberFormat="0" applyFill="0" applyAlignment="0" applyProtection="0"/>
    <xf numFmtId="0" fontId="29" fillId="0" borderId="53"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33" fillId="7" borderId="54" applyNumberFormat="0" applyAlignment="0" applyProtection="0"/>
    <xf numFmtId="0" fontId="33" fillId="41" borderId="54" applyNumberFormat="0" applyAlignment="0" applyProtection="0"/>
    <xf numFmtId="0" fontId="53" fillId="0" borderId="65" applyNumberFormat="0" applyFill="0" applyAlignment="0" applyProtection="0"/>
    <xf numFmtId="0" fontId="68" fillId="0" borderId="65" applyNumberFormat="0" applyFill="0" applyAlignment="0" applyProtection="0"/>
    <xf numFmtId="0" fontId="53" fillId="0" borderId="65" applyNumberFormat="0" applyFill="0" applyAlignment="0" applyProtection="0"/>
    <xf numFmtId="0" fontId="36" fillId="0" borderId="56" applyNumberFormat="0" applyFill="0" applyAlignment="0" applyProtection="0"/>
    <xf numFmtId="0" fontId="32" fillId="6" borderId="0" applyNumberFormat="0" applyBorder="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60" fillId="0" borderId="0"/>
    <xf numFmtId="0" fontId="4" fillId="0" borderId="0"/>
    <xf numFmtId="0" fontId="5" fillId="0" borderId="0"/>
    <xf numFmtId="0" fontId="5" fillId="0" borderId="0"/>
    <xf numFmtId="0" fontId="5" fillId="0" borderId="0"/>
    <xf numFmtId="0" fontId="5" fillId="0" borderId="0"/>
    <xf numFmtId="0" fontId="54" fillId="0" borderId="0" applyNumberFormat="0" applyFill="0" applyBorder="0" applyProtection="0">
      <alignment vertical="top" wrapText="1"/>
    </xf>
    <xf numFmtId="0" fontId="60"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5" fillId="0" borderId="0"/>
    <xf numFmtId="0" fontId="5"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 fillId="10" borderId="58" applyNumberFormat="0" applyFont="0" applyAlignment="0" applyProtection="0"/>
    <xf numFmtId="0" fontId="4" fillId="10" borderId="58" applyNumberFormat="0" applyFont="0" applyAlignment="0" applyProtection="0"/>
    <xf numFmtId="0" fontId="4"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8" borderId="55" applyNumberFormat="0" applyAlignment="0" applyProtection="0"/>
    <xf numFmtId="0" fontId="34" fillId="49" borderId="55"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0"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60" fillId="0" borderId="0"/>
    <xf numFmtId="9" fontId="5"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0" fillId="0" borderId="59" applyNumberFormat="0" applyFill="0" applyAlignment="0" applyProtection="0"/>
    <xf numFmtId="0" fontId="40" fillId="0" borderId="67"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0" fontId="56" fillId="0" borderId="62" applyNumberFormat="0" applyFill="0" applyAlignment="0" applyProtection="0"/>
    <xf numFmtId="0" fontId="64" fillId="0" borderId="62" applyNumberFormat="0" applyFill="0" applyAlignment="0" applyProtection="0"/>
    <xf numFmtId="0" fontId="64" fillId="0" borderId="62" applyNumberFormat="0" applyFill="0" applyAlignment="0" applyProtection="0"/>
    <xf numFmtId="0" fontId="64" fillId="0" borderId="62" applyNumberFormat="0" applyFill="0" applyAlignment="0" applyProtection="0"/>
    <xf numFmtId="0" fontId="57" fillId="0" borderId="63" applyNumberFormat="0" applyFill="0" applyAlignment="0" applyProtection="0"/>
    <xf numFmtId="0" fontId="65" fillId="0" borderId="63" applyNumberFormat="0" applyFill="0" applyAlignment="0" applyProtection="0"/>
    <xf numFmtId="0" fontId="65" fillId="0" borderId="63" applyNumberFormat="0" applyFill="0" applyAlignment="0" applyProtection="0"/>
    <xf numFmtId="0" fontId="65" fillId="0" borderId="63"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66" fillId="0" borderId="64"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3" fillId="41" borderId="54" applyNumberFormat="0" applyAlignment="0" applyProtection="0"/>
    <xf numFmtId="0" fontId="53" fillId="0" borderId="65" applyNumberFormat="0" applyFill="0" applyAlignment="0" applyProtection="0"/>
    <xf numFmtId="0" fontId="68" fillId="0" borderId="65" applyNumberFormat="0" applyFill="0" applyAlignment="0" applyProtection="0"/>
    <xf numFmtId="0" fontId="68" fillId="0" borderId="65"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67" applyNumberFormat="0" applyFill="0" applyAlignment="0" applyProtection="0"/>
    <xf numFmtId="0" fontId="40"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165" fontId="4" fillId="0" borderId="0"/>
    <xf numFmtId="44" fontId="4" fillId="0" borderId="0" applyFont="0" applyFill="0" applyBorder="0" applyAlignment="0" applyProtection="0"/>
    <xf numFmtId="43" fontId="4" fillId="0" borderId="0" applyFont="0" applyFill="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32"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5" fontId="4" fillId="0" borderId="0"/>
    <xf numFmtId="0" fontId="4" fillId="0" borderId="0"/>
    <xf numFmtId="165" fontId="4" fillId="0" borderId="0"/>
    <xf numFmtId="165"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0" borderId="58" applyNumberFormat="0" applyFont="0" applyAlignment="0" applyProtection="0"/>
    <xf numFmtId="0" fontId="4" fillId="10" borderId="5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1" fillId="41" borderId="68" applyNumberFormat="0" applyProtection="0">
      <alignment vertical="center"/>
    </xf>
    <xf numFmtId="4" fontId="72" fillId="41" borderId="68" applyNumberFormat="0" applyProtection="0">
      <alignment vertical="center"/>
    </xf>
    <xf numFmtId="4" fontId="61" fillId="41" borderId="68" applyNumberFormat="0" applyProtection="0">
      <alignment horizontal="left" vertical="center" indent="1"/>
    </xf>
    <xf numFmtId="0" fontId="61" fillId="41" borderId="68" applyNumberFormat="0" applyProtection="0">
      <alignment horizontal="left" vertical="top" indent="1"/>
    </xf>
    <xf numFmtId="4" fontId="61" fillId="51" borderId="0" applyNumberFormat="0" applyProtection="0">
      <alignment horizontal="left" vertical="center" indent="1"/>
    </xf>
    <xf numFmtId="4" fontId="55" fillId="42" borderId="68" applyNumberFormat="0" applyProtection="0">
      <alignment horizontal="right" vertical="center"/>
    </xf>
    <xf numFmtId="4" fontId="55" fillId="37" borderId="68" applyNumberFormat="0" applyProtection="0">
      <alignment horizontal="right" vertical="center"/>
    </xf>
    <xf numFmtId="4" fontId="55" fillId="47" borderId="68" applyNumberFormat="0" applyProtection="0">
      <alignment horizontal="right" vertical="center"/>
    </xf>
    <xf numFmtId="4" fontId="55" fillId="44" borderId="68" applyNumberFormat="0" applyProtection="0">
      <alignment horizontal="right" vertical="center"/>
    </xf>
    <xf numFmtId="4" fontId="55" fillId="52" borderId="68" applyNumberFormat="0" applyProtection="0">
      <alignment horizontal="right" vertical="center"/>
    </xf>
    <xf numFmtId="4" fontId="55" fillId="43" borderId="68" applyNumberFormat="0" applyProtection="0">
      <alignment horizontal="right" vertical="center"/>
    </xf>
    <xf numFmtId="4" fontId="55" fillId="53" borderId="68" applyNumberFormat="0" applyProtection="0">
      <alignment horizontal="right" vertical="center"/>
    </xf>
    <xf numFmtId="4" fontId="55" fillId="54" borderId="68" applyNumberFormat="0" applyProtection="0">
      <alignment horizontal="right" vertical="center"/>
    </xf>
    <xf numFmtId="4" fontId="55" fillId="55" borderId="68" applyNumberFormat="0" applyProtection="0">
      <alignment horizontal="right" vertical="center"/>
    </xf>
    <xf numFmtId="4" fontId="61" fillId="56" borderId="69" applyNumberFormat="0" applyProtection="0">
      <alignment horizontal="left" vertical="center" indent="1"/>
    </xf>
    <xf numFmtId="4" fontId="55" fillId="57" borderId="0" applyNumberFormat="0" applyProtection="0">
      <alignment horizontal="left" vertical="center" indent="1"/>
    </xf>
    <xf numFmtId="4" fontId="73" fillId="46" borderId="0" applyNumberFormat="0" applyProtection="0">
      <alignment horizontal="left" vertical="center" indent="1"/>
    </xf>
    <xf numFmtId="4" fontId="55" fillId="51" borderId="68" applyNumberFormat="0" applyProtection="0">
      <alignment horizontal="right" vertical="center"/>
    </xf>
    <xf numFmtId="4" fontId="55" fillId="57" borderId="0" applyNumberFormat="0" applyProtection="0">
      <alignment horizontal="left" vertical="center" indent="1"/>
    </xf>
    <xf numFmtId="4" fontId="55" fillId="51" borderId="0" applyNumberFormat="0" applyProtection="0">
      <alignment horizontal="left" vertical="center" indent="1"/>
    </xf>
    <xf numFmtId="0" fontId="5" fillId="46" borderId="68" applyNumberFormat="0" applyProtection="0">
      <alignment horizontal="left" vertical="center" indent="1"/>
    </xf>
    <xf numFmtId="0" fontId="5" fillId="46" borderId="68" applyNumberFormat="0" applyProtection="0">
      <alignment horizontal="left" vertical="top" indent="1"/>
    </xf>
    <xf numFmtId="0" fontId="5" fillId="51" borderId="68" applyNumberFormat="0" applyProtection="0">
      <alignment horizontal="left" vertical="center" indent="1"/>
    </xf>
    <xf numFmtId="0" fontId="5" fillId="51" borderId="68" applyNumberFormat="0" applyProtection="0">
      <alignment horizontal="left" vertical="top" indent="1"/>
    </xf>
    <xf numFmtId="0" fontId="5" fillId="36" borderId="68" applyNumberFormat="0" applyProtection="0">
      <alignment horizontal="left" vertical="center" indent="1"/>
    </xf>
    <xf numFmtId="0" fontId="5" fillId="36" borderId="68" applyNumberFormat="0" applyProtection="0">
      <alignment horizontal="left" vertical="top" indent="1"/>
    </xf>
    <xf numFmtId="0" fontId="5" fillId="57" borderId="68" applyNumberFormat="0" applyProtection="0">
      <alignment horizontal="left" vertical="center" indent="1"/>
    </xf>
    <xf numFmtId="0" fontId="5" fillId="57" borderId="68" applyNumberFormat="0" applyProtection="0">
      <alignment horizontal="left" vertical="top" indent="1"/>
    </xf>
    <xf numFmtId="0" fontId="5" fillId="49" borderId="6" applyNumberFormat="0">
      <protection locked="0"/>
    </xf>
    <xf numFmtId="4" fontId="55" fillId="38" borderId="68" applyNumberFormat="0" applyProtection="0">
      <alignment vertical="center"/>
    </xf>
    <xf numFmtId="4" fontId="74" fillId="38" borderId="68" applyNumberFormat="0" applyProtection="0">
      <alignment vertical="center"/>
    </xf>
    <xf numFmtId="4" fontId="55" fillId="38" borderId="68" applyNumberFormat="0" applyProtection="0">
      <alignment horizontal="left" vertical="center" indent="1"/>
    </xf>
    <xf numFmtId="0" fontId="55" fillId="38" borderId="68" applyNumberFormat="0" applyProtection="0">
      <alignment horizontal="left" vertical="top" indent="1"/>
    </xf>
    <xf numFmtId="4" fontId="55" fillId="57" borderId="68" applyNumberFormat="0" applyProtection="0">
      <alignment horizontal="right" vertical="center"/>
    </xf>
    <xf numFmtId="4" fontId="74" fillId="57" borderId="68" applyNumberFormat="0" applyProtection="0">
      <alignment horizontal="right" vertical="center"/>
    </xf>
    <xf numFmtId="4" fontId="55" fillId="51" borderId="68" applyNumberFormat="0" applyProtection="0">
      <alignment horizontal="left" vertical="center" indent="1"/>
    </xf>
    <xf numFmtId="0" fontId="55" fillId="51" borderId="68" applyNumberFormat="0" applyProtection="0">
      <alignment horizontal="left" vertical="top" indent="1"/>
    </xf>
    <xf numFmtId="4" fontId="75" fillId="58" borderId="0" applyNumberFormat="0" applyProtection="0">
      <alignment horizontal="left" vertical="center" indent="1"/>
    </xf>
    <xf numFmtId="4" fontId="50" fillId="57" borderId="68" applyNumberFormat="0" applyProtection="0">
      <alignment horizontal="right" vertical="center"/>
    </xf>
    <xf numFmtId="0" fontId="59" fillId="0" borderId="0" applyNumberForma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0" borderId="5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37" fontId="44" fillId="0" borderId="0"/>
    <xf numFmtId="0" fontId="44" fillId="0" borderId="0"/>
    <xf numFmtId="0" fontId="44" fillId="0" borderId="0"/>
    <xf numFmtId="0" fontId="44" fillId="0" borderId="0"/>
    <xf numFmtId="0" fontId="44" fillId="0" borderId="0"/>
    <xf numFmtId="41" fontId="80" fillId="0" borderId="0"/>
    <xf numFmtId="0" fontId="81" fillId="0" borderId="0"/>
    <xf numFmtId="0" fontId="5" fillId="0" borderId="0"/>
    <xf numFmtId="0" fontId="3" fillId="0" borderId="0"/>
    <xf numFmtId="0" fontId="5" fillId="0" borderId="0"/>
    <xf numFmtId="0" fontId="3" fillId="0" borderId="0"/>
    <xf numFmtId="0" fontId="81" fillId="0" borderId="0"/>
    <xf numFmtId="0" fontId="82" fillId="0" borderId="51" applyNumberFormat="0" applyFill="0" applyAlignment="0" applyProtection="0"/>
    <xf numFmtId="0" fontId="83" fillId="0" borderId="52" applyNumberFormat="0" applyFill="0" applyAlignment="0" applyProtection="0"/>
    <xf numFmtId="0" fontId="84" fillId="0" borderId="53" applyNumberFormat="0" applyFill="0" applyAlignment="0" applyProtection="0"/>
    <xf numFmtId="0" fontId="84" fillId="0" borderId="0" applyNumberFormat="0" applyFill="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0" applyNumberFormat="0" applyBorder="0" applyAlignment="0" applyProtection="0"/>
    <xf numFmtId="0" fontId="88" fillId="7" borderId="54" applyNumberFormat="0" applyAlignment="0" applyProtection="0"/>
    <xf numFmtId="0" fontId="89" fillId="8" borderId="55" applyNumberFormat="0" applyAlignment="0" applyProtection="0"/>
    <xf numFmtId="0" fontId="90" fillId="8" borderId="54" applyNumberFormat="0" applyAlignment="0" applyProtection="0"/>
    <xf numFmtId="0" fontId="91" fillId="0" borderId="56" applyNumberFormat="0" applyFill="0" applyAlignment="0" applyProtection="0"/>
    <xf numFmtId="0" fontId="92" fillId="9" borderId="57" applyNumberFormat="0" applyAlignment="0" applyProtection="0"/>
    <xf numFmtId="0" fontId="93" fillId="0" borderId="0" applyNumberFormat="0" applyFill="0" applyBorder="0" applyAlignment="0" applyProtection="0"/>
    <xf numFmtId="0" fontId="81" fillId="10" borderId="58" applyNumberFormat="0" applyFont="0" applyAlignment="0" applyProtection="0"/>
    <xf numFmtId="0" fontId="94" fillId="0" borderId="0" applyNumberFormat="0" applyFill="0" applyBorder="0" applyAlignment="0" applyProtection="0"/>
    <xf numFmtId="0" fontId="95" fillId="0" borderId="59" applyNumberFormat="0" applyFill="0" applyAlignment="0" applyProtection="0"/>
    <xf numFmtId="0" fontId="96"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96" fillId="34" borderId="0" applyNumberFormat="0" applyBorder="0" applyAlignment="0" applyProtection="0"/>
    <xf numFmtId="0" fontId="5" fillId="0" borderId="0"/>
    <xf numFmtId="44" fontId="81" fillId="0" borderId="0" applyFont="0" applyFill="0" applyBorder="0" applyAlignment="0" applyProtection="0"/>
    <xf numFmtId="43" fontId="81"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7" fillId="0" borderId="0" applyNumberFormat="0" applyFont="0" applyFill="0" applyAlignment="0" applyProtection="0"/>
    <xf numFmtId="0" fontId="17" fillId="0" borderId="0" applyNumberFormat="0" applyFont="0" applyFill="0" applyAlignment="0" applyProtection="0"/>
    <xf numFmtId="0" fontId="5" fillId="0" borderId="73" applyNumberFormat="0" applyFont="0" applyBorder="0" applyAlignment="0" applyProtection="0"/>
    <xf numFmtId="0" fontId="5" fillId="0" borderId="0">
      <alignment vertical="top"/>
    </xf>
    <xf numFmtId="0" fontId="5" fillId="0" borderId="0">
      <alignment vertical="top"/>
    </xf>
    <xf numFmtId="44" fontId="81" fillId="0" borderId="0" applyFont="0" applyFill="0" applyBorder="0" applyAlignment="0" applyProtection="0"/>
    <xf numFmtId="9" fontId="81"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98" fillId="0" borderId="3">
      <alignment horizontal="left"/>
    </xf>
    <xf numFmtId="49" fontId="15" fillId="0" borderId="26" applyFont="0" applyFill="0" applyBorder="0" applyAlignment="0" applyProtection="0">
      <alignment horizontal="right"/>
    </xf>
    <xf numFmtId="0" fontId="99" fillId="60" borderId="74" applyNumberFormat="0" applyAlignment="0" applyProtection="0">
      <alignment horizontal="center" vertical="top"/>
    </xf>
    <xf numFmtId="0" fontId="100" fillId="61" borderId="75" applyNumberFormat="0" applyFont="0" applyFill="0" applyAlignment="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58"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0" borderId="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0" borderId="58"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0" borderId="0" applyNumberFormat="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0" borderId="0"/>
    <xf numFmtId="0" fontId="1" fillId="38" borderId="0" applyNumberFormat="0" applyBorder="0" applyAlignment="0" applyProtection="0"/>
    <xf numFmtId="0" fontId="1" fillId="10" borderId="58"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41" borderId="0" applyNumberFormat="0" applyBorder="0" applyAlignment="0" applyProtection="0"/>
    <xf numFmtId="0" fontId="1" fillId="0" borderId="0"/>
    <xf numFmtId="165" fontId="1" fillId="0" borderId="0"/>
    <xf numFmtId="0" fontId="1" fillId="0" borderId="0"/>
    <xf numFmtId="165"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10" borderId="58" applyNumberFormat="0" applyFont="0" applyAlignment="0" applyProtection="0"/>
    <xf numFmtId="0" fontId="1" fillId="10" borderId="58" applyNumberFormat="0" applyFont="0" applyAlignment="0" applyProtection="0"/>
    <xf numFmtId="0" fontId="1" fillId="10" borderId="58" applyNumberFormat="0" applyFont="0" applyAlignment="0" applyProtection="0"/>
    <xf numFmtId="0" fontId="1" fillId="10" borderId="5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165" fontId="1" fillId="0" borderId="0"/>
    <xf numFmtId="44"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10" borderId="58" applyNumberFormat="0" applyFont="0" applyAlignment="0" applyProtection="0"/>
    <xf numFmtId="0" fontId="1" fillId="10" borderId="5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337">
    <xf numFmtId="0" fontId="0" fillId="0" borderId="0" xfId="0"/>
    <xf numFmtId="0" fontId="7" fillId="0" borderId="0" xfId="0" applyFont="1"/>
    <xf numFmtId="14" fontId="7" fillId="0" borderId="0" xfId="0" applyNumberFormat="1" applyFont="1" applyAlignment="1" applyProtection="1">
      <alignment horizontal="right"/>
      <protection hidden="1"/>
    </xf>
    <xf numFmtId="0" fontId="9" fillId="0" borderId="0" xfId="0" applyFont="1" applyProtection="1">
      <protection hidden="1"/>
    </xf>
    <xf numFmtId="166" fontId="9" fillId="0" borderId="1" xfId="0" applyNumberFormat="1" applyFont="1" applyBorder="1" applyAlignment="1" applyProtection="1">
      <alignment horizontal="center" wrapText="1"/>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5" fontId="8" fillId="0" borderId="0" xfId="0" applyNumberFormat="1" applyFont="1"/>
    <xf numFmtId="167" fontId="7" fillId="0" borderId="0" xfId="1" applyNumberFormat="1" applyFont="1" applyAlignment="1">
      <alignment horizontal="center"/>
    </xf>
    <xf numFmtId="168" fontId="7" fillId="0" borderId="6" xfId="1" applyNumberFormat="1" applyFont="1" applyBorder="1"/>
    <xf numFmtId="44" fontId="7" fillId="0" borderId="3" xfId="2" applyFont="1" applyBorder="1"/>
    <xf numFmtId="49" fontId="10" fillId="0" borderId="0" xfId="0" applyNumberFormat="1" applyFont="1" applyAlignment="1">
      <alignment horizontal="left"/>
    </xf>
    <xf numFmtId="14" fontId="7" fillId="0" borderId="0" xfId="0" applyNumberFormat="1" applyFont="1" applyAlignment="1">
      <alignment horizontal="right"/>
    </xf>
    <xf numFmtId="0" fontId="9" fillId="0" borderId="8" xfId="0" applyFont="1" applyBorder="1" applyAlignment="1" applyProtection="1">
      <alignment horizontal="center"/>
      <protection hidden="1"/>
    </xf>
    <xf numFmtId="0" fontId="12" fillId="0" borderId="0" xfId="0" applyFont="1"/>
    <xf numFmtId="0" fontId="12" fillId="0" borderId="8" xfId="0" applyFont="1" applyBorder="1"/>
    <xf numFmtId="0" fontId="9" fillId="0" borderId="0" xfId="0" applyFont="1"/>
    <xf numFmtId="0" fontId="17" fillId="0" borderId="0" xfId="0" applyFont="1"/>
    <xf numFmtId="0" fontId="9" fillId="0" borderId="3" xfId="0" applyFont="1" applyBorder="1"/>
    <xf numFmtId="0" fontId="9" fillId="0" borderId="8" xfId="0" applyFont="1" applyBorder="1"/>
    <xf numFmtId="0" fontId="9" fillId="0" borderId="9" xfId="0" applyFont="1" applyBorder="1" applyAlignment="1">
      <alignment horizontal="center"/>
    </xf>
    <xf numFmtId="0" fontId="9" fillId="0" borderId="1" xfId="0" applyFont="1" applyBorder="1"/>
    <xf numFmtId="0" fontId="9" fillId="0" borderId="12" xfId="0" applyFont="1" applyBorder="1"/>
    <xf numFmtId="0" fontId="9" fillId="0" borderId="13" xfId="0" applyFont="1" applyBorder="1"/>
    <xf numFmtId="41" fontId="9" fillId="0" borderId="1" xfId="0" applyNumberFormat="1" applyFont="1" applyBorder="1"/>
    <xf numFmtId="0" fontId="12" fillId="0" borderId="15" xfId="0" applyFont="1" applyBorder="1"/>
    <xf numFmtId="0" fontId="9" fillId="0" borderId="15" xfId="0" applyFont="1" applyBorder="1"/>
    <xf numFmtId="44" fontId="7" fillId="0" borderId="3" xfId="0" applyNumberFormat="1" applyFont="1" applyBorder="1"/>
    <xf numFmtId="169" fontId="7" fillId="0" borderId="3" xfId="0" applyNumberFormat="1" applyFont="1" applyBorder="1"/>
    <xf numFmtId="41" fontId="7" fillId="0" borderId="0" xfId="0" applyNumberFormat="1" applyFont="1"/>
    <xf numFmtId="169" fontId="7" fillId="0" borderId="0" xfId="0" applyNumberFormat="1" applyFont="1"/>
    <xf numFmtId="0" fontId="16" fillId="0" borderId="0" xfId="0" applyFont="1"/>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68" fontId="7" fillId="0" borderId="3" xfId="0" applyNumberFormat="1" applyFont="1" applyBorder="1"/>
    <xf numFmtId="49" fontId="9" fillId="0" borderId="19" xfId="0" applyNumberFormat="1" applyFont="1" applyBorder="1" applyAlignment="1">
      <alignment horizontal="left"/>
    </xf>
    <xf numFmtId="0" fontId="9" fillId="0" borderId="20" xfId="0" applyFont="1" applyBorder="1"/>
    <xf numFmtId="164" fontId="9" fillId="0" borderId="10" xfId="0" applyNumberFormat="1" applyFont="1" applyBorder="1" applyAlignment="1">
      <alignment horizontal="center"/>
    </xf>
    <xf numFmtId="164" fontId="9" fillId="0" borderId="20" xfId="0" applyNumberFormat="1" applyFont="1" applyBorder="1" applyAlignment="1">
      <alignment horizontal="center"/>
    </xf>
    <xf numFmtId="164" fontId="9" fillId="0" borderId="18" xfId="0" applyNumberFormat="1" applyFont="1" applyBorder="1" applyAlignment="1">
      <alignment horizontal="center"/>
    </xf>
    <xf numFmtId="49" fontId="9" fillId="0" borderId="0" xfId="0" applyNumberFormat="1" applyFont="1" applyAlignment="1">
      <alignment horizontal="left"/>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8" xfId="0" applyFont="1" applyBorder="1" applyAlignment="1">
      <alignment horizontal="center" wrapText="1"/>
    </xf>
    <xf numFmtId="0" fontId="9" fillId="0" borderId="9" xfId="0" applyFont="1" applyBorder="1" applyAlignment="1">
      <alignment wrapText="1"/>
    </xf>
    <xf numFmtId="0" fontId="9" fillId="0" borderId="0" xfId="0" applyFont="1" applyAlignment="1">
      <alignment wrapText="1"/>
    </xf>
    <xf numFmtId="0" fontId="9" fillId="0" borderId="9" xfId="0" applyFont="1" applyBorder="1" applyAlignment="1">
      <alignment horizontal="center" wrapText="1"/>
    </xf>
    <xf numFmtId="0" fontId="9" fillId="0" borderId="0" xfId="0" applyFont="1" applyAlignment="1">
      <alignment horizontal="center" wrapText="1"/>
    </xf>
    <xf numFmtId="166" fontId="9" fillId="0" borderId="1" xfId="0" applyNumberFormat="1" applyFont="1" applyBorder="1" applyAlignment="1">
      <alignment horizontal="center" wrapText="1"/>
    </xf>
    <xf numFmtId="0" fontId="9" fillId="0" borderId="11" xfId="0" applyFont="1" applyBorder="1" applyAlignment="1">
      <alignment horizontal="center" wrapText="1"/>
    </xf>
    <xf numFmtId="49" fontId="12" fillId="0" borderId="16" xfId="0" applyNumberFormat="1" applyFont="1" applyBorder="1" applyAlignment="1">
      <alignment horizontal="left"/>
    </xf>
    <xf numFmtId="0" fontId="12" fillId="0" borderId="21" xfId="0" applyFont="1" applyBorder="1"/>
    <xf numFmtId="4" fontId="9" fillId="0" borderId="8" xfId="0" applyNumberFormat="1" applyFont="1" applyBorder="1"/>
    <xf numFmtId="49" fontId="9" fillId="0" borderId="16" xfId="0" applyNumberFormat="1" applyFont="1" applyBorder="1" applyAlignment="1">
      <alignment horizontal="left"/>
    </xf>
    <xf numFmtId="49" fontId="9" fillId="0" borderId="3" xfId="0" applyNumberFormat="1" applyFont="1" applyBorder="1" applyAlignment="1">
      <alignment horizontal="left"/>
    </xf>
    <xf numFmtId="37" fontId="9" fillId="0" borderId="6" xfId="0" applyNumberFormat="1" applyFont="1" applyBorder="1"/>
    <xf numFmtId="37" fontId="9" fillId="0" borderId="1" xfId="0" applyNumberFormat="1" applyFont="1" applyBorder="1"/>
    <xf numFmtId="0" fontId="9" fillId="0" borderId="1" xfId="0" applyFont="1" applyBorder="1" applyAlignment="1">
      <alignment wrapText="1"/>
    </xf>
    <xf numFmtId="0" fontId="9" fillId="0" borderId="21" xfId="0" applyFont="1" applyBorder="1"/>
    <xf numFmtId="49" fontId="12" fillId="0" borderId="4" xfId="0" applyNumberFormat="1" applyFont="1" applyBorder="1" applyAlignment="1">
      <alignment horizontal="left"/>
    </xf>
    <xf numFmtId="49" fontId="9" fillId="0" borderId="4" xfId="0" applyNumberFormat="1" applyFont="1" applyBorder="1" applyAlignment="1">
      <alignment horizontal="left"/>
    </xf>
    <xf numFmtId="0" fontId="9" fillId="0" borderId="22" xfId="0" applyFont="1" applyBorder="1"/>
    <xf numFmtId="37" fontId="9" fillId="0" borderId="22" xfId="0" applyNumberFormat="1" applyFont="1" applyBorder="1"/>
    <xf numFmtId="49" fontId="12" fillId="0" borderId="23" xfId="0" applyNumberFormat="1" applyFont="1" applyBorder="1" applyAlignment="1">
      <alignment horizontal="left"/>
    </xf>
    <xf numFmtId="49" fontId="9" fillId="0" borderId="23" xfId="0" applyNumberFormat="1" applyFont="1" applyBorder="1" applyAlignment="1">
      <alignment horizontal="left"/>
    </xf>
    <xf numFmtId="0" fontId="12" fillId="0" borderId="24" xfId="0" applyFont="1" applyBorder="1"/>
    <xf numFmtId="41" fontId="9" fillId="0" borderId="8" xfId="0" applyNumberFormat="1" applyFont="1" applyBorder="1"/>
    <xf numFmtId="49" fontId="9" fillId="0" borderId="6" xfId="0" applyNumberFormat="1" applyFont="1" applyBorder="1" applyAlignment="1">
      <alignment horizontal="left"/>
    </xf>
    <xf numFmtId="49" fontId="9" fillId="0" borderId="25" xfId="0" applyNumberFormat="1" applyFont="1" applyBorder="1" applyAlignment="1">
      <alignment horizontal="left"/>
    </xf>
    <xf numFmtId="41" fontId="9" fillId="0" borderId="0" xfId="0" applyNumberFormat="1" applyFont="1"/>
    <xf numFmtId="49" fontId="9" fillId="0" borderId="5" xfId="0" applyNumberFormat="1" applyFont="1" applyBorder="1" applyAlignment="1">
      <alignment horizontal="left"/>
    </xf>
    <xf numFmtId="0" fontId="9" fillId="0" borderId="0" xfId="0" applyFont="1" applyAlignment="1">
      <alignment horizontal="left"/>
    </xf>
    <xf numFmtId="0" fontId="9" fillId="0" borderId="20" xfId="0" applyFont="1" applyBorder="1" applyAlignment="1">
      <alignment wrapText="1"/>
    </xf>
    <xf numFmtId="0" fontId="9" fillId="0" borderId="8" xfId="0" applyFont="1" applyBorder="1" applyAlignment="1">
      <alignment wrapText="1"/>
    </xf>
    <xf numFmtId="49" fontId="12" fillId="0" borderId="16" xfId="0" applyNumberFormat="1" applyFont="1" applyBorder="1"/>
    <xf numFmtId="0" fontId="12" fillId="0" borderId="21" xfId="0" applyFont="1" applyBorder="1" applyAlignment="1">
      <alignment wrapText="1"/>
    </xf>
    <xf numFmtId="49" fontId="9" fillId="0" borderId="3" xfId="0" applyNumberFormat="1" applyFont="1" applyBorder="1"/>
    <xf numFmtId="3" fontId="9" fillId="0" borderId="6" xfId="0" applyNumberFormat="1" applyFont="1" applyBorder="1"/>
    <xf numFmtId="3" fontId="9" fillId="0" borderId="21" xfId="0" applyNumberFormat="1" applyFont="1" applyBorder="1"/>
    <xf numFmtId="3" fontId="9" fillId="0" borderId="1" xfId="0" applyNumberFormat="1" applyFont="1" applyBorder="1"/>
    <xf numFmtId="49" fontId="9" fillId="0" borderId="4" xfId="0" applyNumberFormat="1" applyFont="1" applyBorder="1"/>
    <xf numFmtId="0" fontId="9" fillId="0" borderId="22" xfId="0" applyFont="1" applyBorder="1" applyAlignment="1">
      <alignment wrapText="1"/>
    </xf>
    <xf numFmtId="3" fontId="9" fillId="0" borderId="22" xfId="0" applyNumberFormat="1" applyFont="1" applyBorder="1"/>
    <xf numFmtId="37" fontId="9" fillId="0" borderId="8" xfId="0" applyNumberFormat="1" applyFont="1" applyBorder="1"/>
    <xf numFmtId="37" fontId="9" fillId="0" borderId="0" xfId="0" applyNumberFormat="1" applyFont="1"/>
    <xf numFmtId="0" fontId="12" fillId="0" borderId="1" xfId="0" applyFont="1" applyBorder="1" applyAlignment="1">
      <alignment wrapText="1"/>
    </xf>
    <xf numFmtId="49" fontId="9" fillId="0" borderId="12" xfId="0" applyNumberFormat="1" applyFont="1" applyBorder="1"/>
    <xf numFmtId="37" fontId="9" fillId="0" borderId="13" xfId="0" applyNumberFormat="1" applyFont="1" applyBorder="1"/>
    <xf numFmtId="49" fontId="9" fillId="0" borderId="0" xfId="0" applyNumberFormat="1" applyFont="1"/>
    <xf numFmtId="14" fontId="9" fillId="0" borderId="0" xfId="0" applyNumberFormat="1" applyFont="1"/>
    <xf numFmtId="49" fontId="12" fillId="0" borderId="0" xfId="0" applyNumberFormat="1" applyFont="1"/>
    <xf numFmtId="49" fontId="12" fillId="0" borderId="0" xfId="0" applyNumberFormat="1" applyFont="1" applyAlignment="1">
      <alignment horizontal="left"/>
    </xf>
    <xf numFmtId="49" fontId="12" fillId="0" borderId="26" xfId="0" applyNumberFormat="1" applyFont="1" applyBorder="1" applyAlignment="1">
      <alignment horizontal="left"/>
    </xf>
    <xf numFmtId="49" fontId="9" fillId="0" borderId="26" xfId="0" applyNumberFormat="1" applyFont="1" applyBorder="1" applyAlignment="1">
      <alignment horizontal="left"/>
    </xf>
    <xf numFmtId="0" fontId="9" fillId="0" borderId="9" xfId="0" applyFont="1" applyBorder="1"/>
    <xf numFmtId="49" fontId="11" fillId="0" borderId="0" xfId="0" applyNumberFormat="1" applyFont="1" applyAlignment="1">
      <alignment horizontal="left"/>
    </xf>
    <xf numFmtId="0" fontId="9" fillId="0" borderId="6" xfId="0" applyFont="1" applyBorder="1"/>
    <xf numFmtId="3" fontId="9" fillId="0" borderId="15" xfId="0" applyNumberFormat="1" applyFont="1" applyBorder="1"/>
    <xf numFmtId="0" fontId="9" fillId="0" borderId="27" xfId="0" applyFont="1" applyBorder="1"/>
    <xf numFmtId="3" fontId="9" fillId="0" borderId="8" xfId="0" applyNumberFormat="1" applyFont="1" applyBorder="1"/>
    <xf numFmtId="3" fontId="9" fillId="0" borderId="0" xfId="0" applyNumberFormat="1" applyFont="1"/>
    <xf numFmtId="3" fontId="9" fillId="0" borderId="11" xfId="0" applyNumberFormat="1" applyFont="1" applyBorder="1"/>
    <xf numFmtId="3" fontId="9" fillId="0" borderId="28" xfId="0" applyNumberFormat="1" applyFont="1" applyBorder="1"/>
    <xf numFmtId="0" fontId="12" fillId="0" borderId="22" xfId="0" applyFont="1" applyBorder="1"/>
    <xf numFmtId="3" fontId="9" fillId="0" borderId="29" xfId="0" applyNumberFormat="1" applyFont="1" applyBorder="1"/>
    <xf numFmtId="0" fontId="10" fillId="0" borderId="21" xfId="0" applyFont="1" applyBorder="1"/>
    <xf numFmtId="49" fontId="10" fillId="0" borderId="4" xfId="0" applyNumberFormat="1" applyFont="1" applyBorder="1" applyAlignment="1">
      <alignment horizontal="left"/>
    </xf>
    <xf numFmtId="49" fontId="12" fillId="0" borderId="3" xfId="0" applyNumberFormat="1" applyFont="1" applyBorder="1" applyAlignment="1">
      <alignment horizontal="left"/>
    </xf>
    <xf numFmtId="0" fontId="17" fillId="0" borderId="3" xfId="0" applyFont="1" applyBorder="1" applyAlignment="1">
      <alignment horizontal="center" vertical="center" wrapText="1"/>
    </xf>
    <xf numFmtId="0" fontId="17" fillId="0" borderId="3" xfId="0" applyFont="1" applyBorder="1" applyAlignment="1">
      <alignment horizontal="left"/>
    </xf>
    <xf numFmtId="0" fontId="17" fillId="0" borderId="1" xfId="0" applyFont="1" applyBorder="1" applyAlignment="1">
      <alignment horizontal="center" vertical="center" wrapText="1"/>
    </xf>
    <xf numFmtId="0" fontId="9" fillId="0" borderId="1" xfId="0" applyFont="1" applyBorder="1" applyAlignment="1">
      <alignment horizontal="center" wrapText="1"/>
    </xf>
    <xf numFmtId="49" fontId="12" fillId="0" borderId="3" xfId="0" quotePrefix="1" applyNumberFormat="1" applyFont="1" applyBorder="1" applyAlignment="1">
      <alignment horizontal="left" vertical="center"/>
    </xf>
    <xf numFmtId="49" fontId="12" fillId="0" borderId="21" xfId="0" applyNumberFormat="1" applyFont="1" applyBorder="1" applyAlignment="1">
      <alignment horizontal="left" wrapText="1"/>
    </xf>
    <xf numFmtId="3" fontId="9" fillId="0" borderId="1" xfId="0" applyNumberFormat="1" applyFont="1" applyBorder="1" applyAlignment="1">
      <alignment horizontal="center" wrapText="1"/>
    </xf>
    <xf numFmtId="49" fontId="9" fillId="0" borderId="12" xfId="0" applyNumberFormat="1" applyFont="1" applyBorder="1" applyAlignment="1">
      <alignment horizontal="left"/>
    </xf>
    <xf numFmtId="49" fontId="12" fillId="0" borderId="12" xfId="0" applyNumberFormat="1" applyFont="1" applyBorder="1" applyAlignment="1">
      <alignment horizontal="left"/>
    </xf>
    <xf numFmtId="3" fontId="9" fillId="0" borderId="13" xfId="0" applyNumberFormat="1" applyFont="1" applyBorder="1"/>
    <xf numFmtId="0" fontId="12" fillId="0" borderId="1" xfId="0" applyFont="1" applyBorder="1"/>
    <xf numFmtId="3" fontId="9" fillId="0" borderId="14" xfId="0" applyNumberFormat="1" applyFont="1" applyBorder="1"/>
    <xf numFmtId="49" fontId="12" fillId="0" borderId="3" xfId="0" applyNumberFormat="1" applyFont="1" applyBorder="1" applyAlignment="1">
      <alignment horizontal="left" vertical="top"/>
    </xf>
    <xf numFmtId="37" fontId="9" fillId="0" borderId="14" xfId="0" applyNumberFormat="1" applyFont="1" applyBorder="1"/>
    <xf numFmtId="37" fontId="12" fillId="0" borderId="29" xfId="0" applyNumberFormat="1" applyFont="1" applyBorder="1"/>
    <xf numFmtId="37" fontId="9" fillId="0" borderId="11" xfId="0" applyNumberFormat="1" applyFont="1" applyBorder="1"/>
    <xf numFmtId="3" fontId="12" fillId="0" borderId="22" xfId="0" applyNumberFormat="1" applyFont="1" applyBorder="1"/>
    <xf numFmtId="49" fontId="12" fillId="0" borderId="30" xfId="0" applyNumberFormat="1" applyFont="1" applyBorder="1" applyAlignment="1">
      <alignment horizontal="left" vertical="top"/>
    </xf>
    <xf numFmtId="49" fontId="9" fillId="0" borderId="30" xfId="0" applyNumberFormat="1" applyFont="1" applyBorder="1" applyAlignment="1">
      <alignment horizontal="left"/>
    </xf>
    <xf numFmtId="3" fontId="9" fillId="0" borderId="31" xfId="0" applyNumberFormat="1" applyFont="1" applyBorder="1"/>
    <xf numFmtId="49" fontId="12" fillId="0" borderId="30" xfId="0" applyNumberFormat="1" applyFont="1" applyBorder="1" applyAlignment="1">
      <alignment horizontal="left"/>
    </xf>
    <xf numFmtId="0" fontId="9" fillId="0" borderId="31" xfId="0" applyFont="1" applyBorder="1"/>
    <xf numFmtId="3" fontId="12" fillId="0" borderId="31" xfId="0" applyNumberFormat="1" applyFont="1" applyBorder="1"/>
    <xf numFmtId="0" fontId="12" fillId="0" borderId="31" xfId="0" applyFont="1" applyBorder="1" applyAlignment="1">
      <alignment horizontal="center" wrapText="1"/>
    </xf>
    <xf numFmtId="3" fontId="9" fillId="0" borderId="31" xfId="0" applyNumberFormat="1" applyFont="1" applyBorder="1" applyAlignment="1">
      <alignment horizontal="center" wrapText="1"/>
    </xf>
    <xf numFmtId="164" fontId="9" fillId="0" borderId="10" xfId="0" applyNumberFormat="1" applyFont="1" applyBorder="1" applyAlignment="1" applyProtection="1">
      <alignment horizontal="center"/>
      <protection hidden="1"/>
    </xf>
    <xf numFmtId="164" fontId="9" fillId="0" borderId="20"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3" fontId="12" fillId="0" borderId="0" xfId="0" applyNumberFormat="1" applyFont="1"/>
    <xf numFmtId="49" fontId="12" fillId="0" borderId="32" xfId="0" applyNumberFormat="1" applyFont="1" applyBorder="1" applyAlignment="1">
      <alignment horizontal="left"/>
    </xf>
    <xf numFmtId="49" fontId="9" fillId="0" borderId="32" xfId="0" applyNumberFormat="1" applyFont="1" applyBorder="1" applyAlignment="1">
      <alignment horizontal="left"/>
    </xf>
    <xf numFmtId="0" fontId="9" fillId="0" borderId="32" xfId="0" applyFont="1" applyBorder="1"/>
    <xf numFmtId="0" fontId="12" fillId="0" borderId="26" xfId="0" applyFont="1" applyBorder="1"/>
    <xf numFmtId="49" fontId="10" fillId="0" borderId="26" xfId="0" applyNumberFormat="1" applyFont="1" applyBorder="1" applyAlignment="1">
      <alignment horizontal="left"/>
    </xf>
    <xf numFmtId="0" fontId="9" fillId="0" borderId="11" xfId="0" applyFont="1" applyBorder="1"/>
    <xf numFmtId="37" fontId="9" fillId="0" borderId="13" xfId="0" applyNumberFormat="1" applyFont="1" applyBorder="1" applyAlignment="1">
      <alignment horizontal="center" wrapText="1"/>
    </xf>
    <xf numFmtId="0" fontId="9" fillId="0" borderId="33" xfId="0" applyFont="1" applyBorder="1"/>
    <xf numFmtId="3" fontId="9" fillId="2" borderId="1" xfId="0" applyNumberFormat="1" applyFont="1" applyFill="1" applyBorder="1"/>
    <xf numFmtId="3" fontId="9" fillId="2" borderId="21" xfId="0" applyNumberFormat="1" applyFont="1" applyFill="1" applyBorder="1"/>
    <xf numFmtId="0" fontId="9" fillId="0" borderId="16" xfId="0" applyFont="1" applyBorder="1"/>
    <xf numFmtId="3" fontId="9" fillId="0" borderId="19" xfId="0" applyNumberFormat="1" applyFont="1" applyBorder="1"/>
    <xf numFmtId="3" fontId="9" fillId="0" borderId="3" xfId="0" applyNumberFormat="1" applyFont="1" applyBorder="1"/>
    <xf numFmtId="0" fontId="9" fillId="0" borderId="1" xfId="0" applyFont="1" applyBorder="1" applyAlignment="1">
      <alignment horizontal="left"/>
    </xf>
    <xf numFmtId="0" fontId="12" fillId="0" borderId="34" xfId="0" applyFont="1" applyBorder="1" applyAlignment="1">
      <alignment horizontal="left"/>
    </xf>
    <xf numFmtId="3" fontId="9" fillId="0" borderId="34" xfId="0" applyNumberFormat="1" applyFont="1" applyBorder="1"/>
    <xf numFmtId="3" fontId="9" fillId="0" borderId="35" xfId="0" applyNumberFormat="1" applyFont="1" applyBorder="1"/>
    <xf numFmtId="3" fontId="9" fillId="0" borderId="6" xfId="0" applyNumberFormat="1" applyFont="1" applyBorder="1" applyAlignment="1">
      <alignment horizontal="right"/>
    </xf>
    <xf numFmtId="3" fontId="9" fillId="0" borderId="21" xfId="0" applyNumberFormat="1" applyFont="1" applyBorder="1" applyAlignment="1">
      <alignment horizontal="right"/>
    </xf>
    <xf numFmtId="3" fontId="9" fillId="0" borderId="1" xfId="0" applyNumberFormat="1" applyFont="1" applyBorder="1" applyAlignment="1">
      <alignment horizontal="right"/>
    </xf>
    <xf numFmtId="3" fontId="9" fillId="2" borderId="1" xfId="0" applyNumberFormat="1" applyFont="1" applyFill="1" applyBorder="1" applyAlignment="1">
      <alignment horizontal="right"/>
    </xf>
    <xf numFmtId="37" fontId="9" fillId="0" borderId="6" xfId="0" applyNumberFormat="1" applyFont="1" applyBorder="1" applyAlignment="1">
      <alignment horizontal="right"/>
    </xf>
    <xf numFmtId="0" fontId="13" fillId="0" borderId="0" xfId="0" applyFont="1"/>
    <xf numFmtId="49" fontId="12" fillId="3" borderId="0" xfId="0" applyNumberFormat="1" applyFont="1" applyFill="1" applyAlignment="1">
      <alignment horizontal="left"/>
    </xf>
    <xf numFmtId="49" fontId="9" fillId="3" borderId="0" xfId="0" applyNumberFormat="1" applyFont="1" applyFill="1" applyAlignment="1">
      <alignment horizontal="left"/>
    </xf>
    <xf numFmtId="0" fontId="12" fillId="3" borderId="0" xfId="0" applyFont="1" applyFill="1" applyAlignment="1">
      <alignment horizontal="right"/>
    </xf>
    <xf numFmtId="3" fontId="12" fillId="3" borderId="0" xfId="0" applyNumberFormat="1" applyFont="1" applyFill="1"/>
    <xf numFmtId="3" fontId="12" fillId="3" borderId="0" xfId="0" applyNumberFormat="1" applyFont="1" applyFill="1" applyAlignment="1">
      <alignment horizontal="right"/>
    </xf>
    <xf numFmtId="37" fontId="12" fillId="3" borderId="0" xfId="0" applyNumberFormat="1" applyFont="1" applyFill="1"/>
    <xf numFmtId="3" fontId="9" fillId="3"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1" applyNumberFormat="1" applyFont="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9" fillId="0" borderId="0" xfId="0" applyFont="1"/>
    <xf numFmtId="164" fontId="9" fillId="0" borderId="18" xfId="0" applyNumberFormat="1" applyFont="1" applyBorder="1" applyAlignment="1" applyProtection="1">
      <alignment horizontal="center"/>
      <protection hidden="1"/>
    </xf>
    <xf numFmtId="37" fontId="9" fillId="0" borderId="21" xfId="0" applyNumberFormat="1" applyFont="1" applyBorder="1"/>
    <xf numFmtId="0" fontId="9" fillId="0" borderId="26" xfId="0" applyFont="1" applyBorder="1"/>
    <xf numFmtId="49" fontId="12" fillId="0" borderId="25" xfId="0" applyNumberFormat="1" applyFont="1" applyBorder="1" applyAlignment="1">
      <alignment horizontal="left"/>
    </xf>
    <xf numFmtId="49" fontId="9" fillId="0" borderId="2" xfId="0" applyNumberFormat="1" applyFont="1" applyBorder="1" applyAlignment="1">
      <alignment horizontal="left"/>
    </xf>
    <xf numFmtId="49" fontId="12" fillId="0" borderId="42" xfId="0" applyNumberFormat="1" applyFont="1" applyBorder="1" applyAlignment="1">
      <alignment horizontal="left"/>
    </xf>
    <xf numFmtId="49" fontId="12" fillId="0" borderId="37" xfId="0" applyNumberFormat="1" applyFont="1" applyBorder="1" applyAlignment="1">
      <alignment horizontal="left"/>
    </xf>
    <xf numFmtId="49" fontId="12" fillId="0" borderId="25" xfId="0" applyNumberFormat="1" applyFont="1" applyBorder="1"/>
    <xf numFmtId="49" fontId="9" fillId="0" borderId="25" xfId="0" applyNumberFormat="1" applyFont="1" applyBorder="1"/>
    <xf numFmtId="49" fontId="9" fillId="0" borderId="2" xfId="0" applyNumberFormat="1" applyFont="1" applyBorder="1"/>
    <xf numFmtId="49" fontId="12" fillId="0" borderId="42" xfId="0" applyNumberFormat="1" applyFont="1" applyBorder="1"/>
    <xf numFmtId="49" fontId="12" fillId="0" borderId="2" xfId="0" applyNumberFormat="1" applyFont="1" applyBorder="1"/>
    <xf numFmtId="49" fontId="12" fillId="0" borderId="36" xfId="0" applyNumberFormat="1" applyFont="1" applyBorder="1"/>
    <xf numFmtId="49" fontId="9" fillId="0" borderId="18" xfId="0" applyNumberFormat="1" applyFont="1" applyBorder="1" applyAlignment="1">
      <alignment horizontal="left"/>
    </xf>
    <xf numFmtId="49" fontId="12" fillId="0" borderId="39" xfId="0" applyNumberFormat="1" applyFont="1" applyBorder="1" applyAlignment="1">
      <alignment horizontal="left"/>
    </xf>
    <xf numFmtId="49" fontId="12" fillId="0" borderId="17" xfId="0" applyNumberFormat="1" applyFont="1" applyBorder="1" applyAlignment="1">
      <alignment horizontal="left"/>
    </xf>
    <xf numFmtId="49" fontId="12" fillId="0" borderId="43" xfId="0" applyNumberFormat="1" applyFont="1" applyBorder="1" applyAlignment="1">
      <alignment horizontal="left"/>
    </xf>
    <xf numFmtId="166" fontId="9" fillId="0" borderId="11" xfId="0" applyNumberFormat="1" applyFont="1" applyBorder="1" applyAlignment="1">
      <alignment horizontal="center" wrapText="1"/>
    </xf>
    <xf numFmtId="4" fontId="9" fillId="0" borderId="9" xfId="0" applyNumberFormat="1" applyFont="1" applyBorder="1"/>
    <xf numFmtId="41" fontId="9" fillId="0" borderId="38" xfId="0" applyNumberFormat="1" applyFont="1" applyBorder="1"/>
    <xf numFmtId="37" fontId="9" fillId="0" borderId="9" xfId="0" applyNumberFormat="1" applyFont="1" applyBorder="1"/>
    <xf numFmtId="49" fontId="9" fillId="0" borderId="17" xfId="0" applyNumberFormat="1" applyFont="1" applyBorder="1" applyAlignment="1">
      <alignment horizontal="left" wrapText="1"/>
    </xf>
    <xf numFmtId="49" fontId="9" fillId="0" borderId="2" xfId="0" applyNumberFormat="1" applyFont="1" applyBorder="1" applyAlignment="1">
      <alignment horizontal="left" wrapText="1"/>
    </xf>
    <xf numFmtId="49" fontId="9" fillId="0" borderId="44" xfId="0" applyNumberFormat="1" applyFont="1" applyBorder="1" applyAlignment="1">
      <alignment horizontal="left"/>
    </xf>
    <xf numFmtId="49" fontId="9" fillId="0" borderId="17" xfId="0" applyNumberFormat="1" applyFont="1" applyBorder="1" applyAlignment="1">
      <alignment horizontal="left"/>
    </xf>
    <xf numFmtId="0" fontId="9" fillId="0" borderId="0" xfId="0" applyFont="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lignment horizontal="left"/>
    </xf>
    <xf numFmtId="49" fontId="9" fillId="0" borderId="36" xfId="0" applyNumberFormat="1" applyFont="1" applyBorder="1" applyAlignment="1">
      <alignment horizontal="left"/>
    </xf>
    <xf numFmtId="49" fontId="12" fillId="0" borderId="36" xfId="0" applyNumberFormat="1" applyFont="1" applyBorder="1" applyAlignment="1">
      <alignment horizontal="left"/>
    </xf>
    <xf numFmtId="49" fontId="12" fillId="0" borderId="42" xfId="0" applyNumberFormat="1" applyFont="1" applyBorder="1" applyAlignment="1">
      <alignment horizontal="left" vertical="top"/>
    </xf>
    <xf numFmtId="49" fontId="12" fillId="0" borderId="43" xfId="0" applyNumberFormat="1" applyFont="1" applyBorder="1" applyAlignment="1">
      <alignment horizontal="left" vertical="top"/>
    </xf>
    <xf numFmtId="49" fontId="9" fillId="0" borderId="43" xfId="0" applyNumberFormat="1" applyFont="1" applyBorder="1" applyAlignment="1">
      <alignment horizontal="left"/>
    </xf>
    <xf numFmtId="3" fontId="9" fillId="0" borderId="26" xfId="0" applyNumberFormat="1" applyFont="1" applyBorder="1"/>
    <xf numFmtId="0" fontId="9" fillId="0" borderId="19" xfId="0" applyFont="1" applyBorder="1" applyAlignment="1">
      <alignment horizontal="left"/>
    </xf>
    <xf numFmtId="0" fontId="12" fillId="0" borderId="31" xfId="0" applyFont="1" applyBorder="1"/>
    <xf numFmtId="0" fontId="9" fillId="0" borderId="41" xfId="0" applyFont="1" applyBorder="1"/>
    <xf numFmtId="3" fontId="9" fillId="0" borderId="32" xfId="0" applyNumberFormat="1" applyFont="1" applyBorder="1"/>
    <xf numFmtId="37" fontId="9" fillId="0" borderId="32" xfId="0" applyNumberFormat="1" applyFont="1" applyBorder="1"/>
    <xf numFmtId="0" fontId="12" fillId="0" borderId="45" xfId="0" applyFont="1" applyBorder="1" applyAlignment="1">
      <alignment horizontal="left"/>
    </xf>
    <xf numFmtId="0" fontId="9" fillId="0" borderId="2" xfId="0" applyFont="1" applyBorder="1" applyAlignment="1">
      <alignment horizontal="left"/>
    </xf>
    <xf numFmtId="3" fontId="9" fillId="0" borderId="20" xfId="0" applyNumberFormat="1" applyFont="1" applyBorder="1"/>
    <xf numFmtId="0" fontId="9" fillId="0" borderId="2" xfId="0" quotePrefix="1" applyFont="1" applyBorder="1" applyAlignment="1">
      <alignment horizontal="left"/>
    </xf>
    <xf numFmtId="0" fontId="9" fillId="0" borderId="2" xfId="0" applyFont="1" applyBorder="1" applyAlignment="1">
      <alignment horizontal="left" vertical="top"/>
    </xf>
    <xf numFmtId="0" fontId="9" fillId="0" borderId="46" xfId="0" applyFont="1" applyBorder="1" applyAlignment="1">
      <alignment horizontal="left"/>
    </xf>
    <xf numFmtId="0" fontId="12" fillId="0" borderId="47" xfId="0" applyFont="1" applyBorder="1" applyAlignment="1">
      <alignment horizontal="left"/>
    </xf>
    <xf numFmtId="0" fontId="9" fillId="0" borderId="48" xfId="0" applyFont="1" applyBorder="1"/>
    <xf numFmtId="3" fontId="9" fillId="0" borderId="48" xfId="0" applyNumberFormat="1" applyFont="1" applyBorder="1"/>
    <xf numFmtId="0" fontId="12" fillId="0" borderId="49" xfId="0" applyFont="1" applyBorder="1" applyAlignment="1">
      <alignment horizontal="left"/>
    </xf>
    <xf numFmtId="0" fontId="9" fillId="0" borderId="50" xfId="0" applyFont="1" applyBorder="1"/>
    <xf numFmtId="0" fontId="9" fillId="0" borderId="18" xfId="0" applyFont="1" applyBorder="1" applyAlignment="1">
      <alignment horizontal="left"/>
    </xf>
    <xf numFmtId="0" fontId="12" fillId="0" borderId="0" xfId="0" applyFont="1" applyAlignment="1">
      <alignment horizontal="left"/>
    </xf>
    <xf numFmtId="0" fontId="9" fillId="0" borderId="17" xfId="0" applyFont="1" applyBorder="1"/>
    <xf numFmtId="0" fontId="7" fillId="0" borderId="17" xfId="0" applyFont="1" applyBorder="1"/>
    <xf numFmtId="3" fontId="7" fillId="0" borderId="17" xfId="0" applyNumberFormat="1" applyFont="1" applyBorder="1"/>
    <xf numFmtId="3" fontId="7" fillId="0" borderId="17" xfId="0" applyNumberFormat="1" applyFont="1" applyBorder="1" applyAlignment="1">
      <alignment horizontal="center"/>
    </xf>
    <xf numFmtId="0" fontId="21" fillId="0" borderId="3" xfId="0" applyFont="1" applyBorder="1" applyAlignment="1">
      <alignment horizontal="left"/>
    </xf>
    <xf numFmtId="0" fontId="21" fillId="0" borderId="3" xfId="0" applyFont="1" applyBorder="1"/>
    <xf numFmtId="0" fontId="9" fillId="0" borderId="0" xfId="0" applyFont="1" applyAlignment="1">
      <alignment horizontal="right"/>
    </xf>
    <xf numFmtId="0" fontId="9" fillId="0" borderId="3" xfId="0" applyFont="1" applyBorder="1" applyAlignment="1">
      <alignment horizontal="left"/>
    </xf>
    <xf numFmtId="0" fontId="12" fillId="0" borderId="2" xfId="0" applyFont="1" applyBorder="1" applyAlignment="1">
      <alignment horizontal="left"/>
    </xf>
    <xf numFmtId="37" fontId="9" fillId="0" borderId="21" xfId="0" applyNumberFormat="1" applyFont="1" applyBorder="1" applyAlignment="1">
      <alignment horizontal="center" wrapText="1"/>
    </xf>
    <xf numFmtId="0" fontId="22" fillId="0" borderId="0" xfId="0" applyFont="1"/>
    <xf numFmtId="3" fontId="7" fillId="35" borderId="3" xfId="0" applyNumberFormat="1" applyFont="1" applyFill="1" applyBorder="1" applyProtection="1">
      <protection locked="0"/>
    </xf>
    <xf numFmtId="3" fontId="7" fillId="35" borderId="2" xfId="0" applyNumberFormat="1" applyFont="1" applyFill="1" applyBorder="1" applyProtection="1">
      <protection locked="0"/>
    </xf>
    <xf numFmtId="3" fontId="7" fillId="35" borderId="3" xfId="0" applyNumberFormat="1" applyFont="1" applyFill="1" applyBorder="1" applyAlignment="1" applyProtection="1">
      <alignment horizontal="center"/>
      <protection locked="0"/>
    </xf>
    <xf numFmtId="167" fontId="23" fillId="35" borderId="0" xfId="1" applyNumberFormat="1" applyFont="1" applyFill="1" applyProtection="1">
      <protection locked="0"/>
    </xf>
    <xf numFmtId="5" fontId="7" fillId="35" borderId="3" xfId="0" applyNumberFormat="1" applyFont="1" applyFill="1" applyBorder="1" applyProtection="1">
      <protection locked="0"/>
    </xf>
    <xf numFmtId="0" fontId="12" fillId="0" borderId="61" xfId="0" applyFont="1" applyBorder="1"/>
    <xf numFmtId="0" fontId="17" fillId="0" borderId="60" xfId="0" applyFont="1" applyBorder="1" applyAlignment="1">
      <alignment horizontal="center" vertical="center" wrapText="1"/>
    </xf>
    <xf numFmtId="49" fontId="9" fillId="50" borderId="25" xfId="0" applyNumberFormat="1" applyFont="1" applyFill="1" applyBorder="1" applyAlignment="1">
      <alignment horizontal="left"/>
    </xf>
    <xf numFmtId="0" fontId="46" fillId="0" borderId="0" xfId="0" applyFont="1"/>
    <xf numFmtId="37" fontId="9" fillId="35" borderId="6" xfId="0" applyNumberFormat="1" applyFont="1" applyFill="1" applyBorder="1" applyProtection="1">
      <protection locked="0"/>
    </xf>
    <xf numFmtId="0" fontId="9" fillId="50" borderId="0" xfId="48" applyFont="1" applyFill="1"/>
    <xf numFmtId="164" fontId="9" fillId="50" borderId="17" xfId="48" applyNumberFormat="1" applyFont="1" applyFill="1" applyBorder="1" applyAlignment="1">
      <alignment horizontal="right"/>
    </xf>
    <xf numFmtId="37" fontId="9" fillId="35" borderId="21" xfId="0" applyNumberFormat="1" applyFont="1" applyFill="1" applyBorder="1" applyProtection="1">
      <protection locked="0"/>
    </xf>
    <xf numFmtId="37" fontId="9" fillId="35" borderId="11" xfId="0" applyNumberFormat="1" applyFont="1" applyFill="1" applyBorder="1" applyProtection="1">
      <protection locked="0"/>
    </xf>
    <xf numFmtId="37" fontId="9" fillId="35" borderId="1" xfId="0" applyNumberFormat="1" applyFont="1" applyFill="1" applyBorder="1" applyProtection="1">
      <protection locked="0"/>
    </xf>
    <xf numFmtId="3" fontId="9" fillId="35" borderId="6" xfId="0" applyNumberFormat="1" applyFont="1" applyFill="1" applyBorder="1" applyProtection="1">
      <protection locked="0"/>
    </xf>
    <xf numFmtId="3" fontId="9" fillId="35" borderId="21" xfId="0" applyNumberFormat="1" applyFont="1" applyFill="1" applyBorder="1" applyProtection="1">
      <protection locked="0"/>
    </xf>
    <xf numFmtId="3" fontId="9" fillId="35" borderId="11" xfId="0" applyNumberFormat="1" applyFont="1" applyFill="1" applyBorder="1" applyProtection="1">
      <protection locked="0"/>
    </xf>
    <xf numFmtId="3" fontId="9" fillId="35" borderId="1" xfId="0" applyNumberFormat="1" applyFont="1" applyFill="1" applyBorder="1" applyProtection="1">
      <protection locked="0"/>
    </xf>
    <xf numFmtId="0" fontId="12" fillId="0" borderId="3" xfId="0" applyFont="1" applyBorder="1" applyAlignment="1">
      <alignment horizontal="left"/>
    </xf>
    <xf numFmtId="0" fontId="12" fillId="0" borderId="18" xfId="0" applyFont="1" applyBorder="1" applyAlignment="1">
      <alignment horizontal="left"/>
    </xf>
    <xf numFmtId="3" fontId="9" fillId="35" borderId="8" xfId="0" applyNumberFormat="1" applyFont="1" applyFill="1" applyBorder="1" applyProtection="1">
      <protection locked="0"/>
    </xf>
    <xf numFmtId="3" fontId="9" fillId="35" borderId="31" xfId="0" applyNumberFormat="1" applyFont="1" applyFill="1" applyBorder="1" applyAlignment="1" applyProtection="1">
      <alignment horizontal="center" wrapText="1"/>
      <protection locked="0"/>
    </xf>
    <xf numFmtId="3" fontId="9" fillId="35" borderId="31" xfId="0" applyNumberFormat="1" applyFont="1" applyFill="1" applyBorder="1" applyProtection="1">
      <protection locked="0"/>
    </xf>
    <xf numFmtId="0" fontId="45" fillId="0" borderId="0" xfId="0" applyFont="1"/>
    <xf numFmtId="0" fontId="6" fillId="0" borderId="0" xfId="0" applyFont="1" applyAlignment="1">
      <alignment horizontal="left" wrapText="1"/>
    </xf>
    <xf numFmtId="0" fontId="8" fillId="0" borderId="0" xfId="0" applyFont="1" applyAlignment="1">
      <alignment horizontal="center" wrapText="1"/>
    </xf>
    <xf numFmtId="0" fontId="0" fillId="0" borderId="71" xfId="0" applyBorder="1" applyAlignment="1">
      <alignment horizontal="center" vertical="top"/>
    </xf>
    <xf numFmtId="0" fontId="0" fillId="0" borderId="72"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10" fillId="59" borderId="32" xfId="0" applyFont="1" applyFill="1" applyBorder="1"/>
    <xf numFmtId="0" fontId="5" fillId="0" borderId="0" xfId="0" applyFont="1" applyAlignment="1">
      <alignment vertical="top"/>
    </xf>
    <xf numFmtId="0" fontId="0" fillId="0" borderId="0" xfId="0" applyAlignment="1">
      <alignment vertical="top"/>
    </xf>
    <xf numFmtId="0" fontId="5" fillId="0" borderId="7" xfId="0" applyFont="1" applyBorder="1"/>
    <xf numFmtId="0" fontId="16" fillId="0" borderId="0" xfId="0" applyFont="1" applyAlignment="1">
      <alignment horizontal="center" vertical="top"/>
    </xf>
    <xf numFmtId="0" fontId="6" fillId="0" borderId="0" xfId="0" applyFont="1" applyAlignment="1">
      <alignment horizontal="left" vertical="top"/>
    </xf>
    <xf numFmtId="0" fontId="18" fillId="0" borderId="0" xfId="0" applyFont="1"/>
    <xf numFmtId="41" fontId="7" fillId="35" borderId="0" xfId="0" applyNumberFormat="1" applyFont="1" applyFill="1" applyProtection="1">
      <protection locked="0"/>
    </xf>
    <xf numFmtId="0" fontId="10" fillId="59" borderId="70" xfId="0" applyFont="1" applyFill="1" applyBorder="1" applyAlignment="1">
      <alignment horizontal="left" vertical="top"/>
    </xf>
    <xf numFmtId="0" fontId="10" fillId="59" borderId="32"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9" fillId="0" borderId="36" xfId="0" quotePrefix="1" applyFont="1" applyBorder="1" applyAlignment="1">
      <alignment horizontal="center" wrapText="1"/>
    </xf>
    <xf numFmtId="0" fontId="6" fillId="0" borderId="0" xfId="0" applyFont="1" applyAlignment="1">
      <alignment horizontal="left"/>
    </xf>
    <xf numFmtId="0" fontId="7" fillId="0" borderId="0" xfId="0" applyFont="1" applyAlignment="1">
      <alignment horizontal="left" vertical="top"/>
    </xf>
    <xf numFmtId="0" fontId="10" fillId="59" borderId="70" xfId="0" applyFont="1" applyFill="1" applyBorder="1"/>
    <xf numFmtId="0" fontId="5" fillId="0" borderId="0" xfId="0" applyFont="1" applyAlignment="1">
      <alignment wrapText="1"/>
    </xf>
    <xf numFmtId="0" fontId="0" fillId="0" borderId="0" xfId="0" applyAlignment="1">
      <alignment wrapText="1"/>
    </xf>
    <xf numFmtId="0" fontId="10" fillId="59" borderId="70" xfId="0" applyFont="1" applyFill="1" applyBorder="1" applyAlignment="1">
      <alignment vertical="center"/>
    </xf>
    <xf numFmtId="0" fontId="10" fillId="59" borderId="32"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10" fillId="59" borderId="70" xfId="0" applyFont="1" applyFill="1" applyBorder="1" applyAlignment="1">
      <alignment vertical="top"/>
    </xf>
    <xf numFmtId="0" fontId="10" fillId="59" borderId="32" xfId="0" applyFont="1" applyFill="1" applyBorder="1" applyAlignment="1">
      <alignment vertical="top"/>
    </xf>
    <xf numFmtId="0" fontId="5" fillId="0" borderId="0" xfId="0" applyFont="1" applyAlignment="1">
      <alignment vertical="top" wrapText="1"/>
    </xf>
    <xf numFmtId="0" fontId="6" fillId="0" borderId="3" xfId="0" applyFont="1" applyBorder="1"/>
    <xf numFmtId="0" fontId="11" fillId="0" borderId="8" xfId="0" applyFont="1" applyBorder="1" applyAlignment="1">
      <alignment vertical="center" wrapText="1"/>
    </xf>
    <xf numFmtId="0" fontId="9" fillId="0" borderId="17" xfId="0" applyFont="1" applyBorder="1" applyProtection="1">
      <protection hidden="1"/>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2" fillId="0" borderId="48" xfId="0" applyFont="1" applyBorder="1" applyAlignment="1">
      <alignment wrapText="1"/>
    </xf>
    <xf numFmtId="49" fontId="6" fillId="0" borderId="40" xfId="0" applyNumberFormat="1" applyFont="1" applyBorder="1" applyAlignment="1">
      <alignment horizontal="left" vertical="top" wrapText="1"/>
    </xf>
    <xf numFmtId="49" fontId="6" fillId="0" borderId="40" xfId="0" applyNumberFormat="1" applyFont="1" applyBorder="1" applyAlignment="1">
      <alignment horizontal="left" vertical="top"/>
    </xf>
    <xf numFmtId="49" fontId="10" fillId="0" borderId="30" xfId="0" applyNumberFormat="1" applyFont="1" applyBorder="1"/>
    <xf numFmtId="0" fontId="9" fillId="0" borderId="25" xfId="0" quotePrefix="1" applyFont="1" applyBorder="1"/>
    <xf numFmtId="0" fontId="9" fillId="0" borderId="36" xfId="0" quotePrefix="1" applyFont="1" applyBorder="1" applyAlignment="1">
      <alignment wrapText="1"/>
    </xf>
    <xf numFmtId="0" fontId="12" fillId="0" borderId="25" xfId="0" applyFont="1" applyBorder="1" applyProtection="1">
      <protection hidden="1"/>
    </xf>
    <xf numFmtId="0" fontId="12" fillId="0" borderId="21" xfId="0" applyFont="1" applyBorder="1" applyProtection="1">
      <protection hidden="1"/>
    </xf>
    <xf numFmtId="0" fontId="12" fillId="0" borderId="2" xfId="0" applyFont="1" applyBorder="1" applyProtection="1">
      <protection hidden="1"/>
    </xf>
    <xf numFmtId="0" fontId="12" fillId="0" borderId="1" xfId="0" applyFont="1" applyBorder="1" applyProtection="1">
      <protection hidden="1"/>
    </xf>
    <xf numFmtId="168" fontId="101" fillId="0" borderId="0" xfId="1" applyNumberFormat="1" applyFont="1" applyAlignment="1">
      <alignment horizontal="center" vertical="center"/>
    </xf>
    <xf numFmtId="4" fontId="101" fillId="0" borderId="0" xfId="8585" applyNumberFormat="1" applyFont="1" applyAlignment="1">
      <alignment horizontal="right"/>
    </xf>
    <xf numFmtId="0" fontId="10" fillId="59" borderId="32" xfId="0" applyFont="1" applyFill="1" applyBorder="1" applyAlignment="1">
      <alignment vertical="top" wrapText="1"/>
    </xf>
    <xf numFmtId="168" fontId="101" fillId="62" borderId="0" xfId="1" applyNumberFormat="1" applyFont="1" applyFill="1" applyAlignment="1">
      <alignment horizontal="center" vertical="center"/>
    </xf>
    <xf numFmtId="4" fontId="101" fillId="62" borderId="0" xfId="8585" applyNumberFormat="1" applyFont="1" applyFill="1" applyAlignment="1">
      <alignment horizontal="right"/>
    </xf>
    <xf numFmtId="0" fontId="11" fillId="0" borderId="0" xfId="0" applyFont="1" applyAlignment="1">
      <alignment vertical="center"/>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topLeftCell="A16" workbookViewId="0"/>
  </sheetViews>
  <sheetFormatPr defaultRowHeight="12.75" x14ac:dyDescent="0.2"/>
  <cols>
    <col min="1" max="1" width="4.85546875" style="286" customWidth="1"/>
    <col min="2" max="2" width="110.7109375" customWidth="1"/>
  </cols>
  <sheetData>
    <row r="1" spans="1:2" ht="15.75" x14ac:dyDescent="0.25">
      <c r="A1" s="29" t="s">
        <v>377</v>
      </c>
      <c r="B1" s="29"/>
    </row>
    <row r="3" spans="1:2" x14ac:dyDescent="0.2">
      <c r="A3" s="192" t="s">
        <v>476</v>
      </c>
      <c r="B3" s="192"/>
    </row>
    <row r="4" spans="1:2" x14ac:dyDescent="0.2">
      <c r="A4" s="293"/>
      <c r="B4" s="43"/>
    </row>
    <row r="5" spans="1:2" ht="24.75" customHeight="1" x14ac:dyDescent="0.2">
      <c r="A5" s="191" t="s">
        <v>432</v>
      </c>
    </row>
    <row r="6" spans="1:2" ht="6" customHeight="1" x14ac:dyDescent="0.2">
      <c r="A6" s="293"/>
      <c r="B6" s="191"/>
    </row>
    <row r="7" spans="1:2" ht="15.75" customHeight="1" x14ac:dyDescent="0.2">
      <c r="A7" s="302" t="s">
        <v>478</v>
      </c>
      <c r="B7" s="302"/>
    </row>
    <row r="8" spans="1:2" ht="14.25" customHeight="1" x14ac:dyDescent="0.2">
      <c r="A8" s="303" t="s">
        <v>477</v>
      </c>
      <c r="B8" s="282"/>
    </row>
    <row r="9" spans="1:2" x14ac:dyDescent="0.2">
      <c r="A9" s="294" t="s">
        <v>436</v>
      </c>
      <c r="B9" s="43"/>
    </row>
    <row r="10" spans="1:2" x14ac:dyDescent="0.2">
      <c r="A10" s="293"/>
      <c r="B10" s="43" t="s">
        <v>384</v>
      </c>
    </row>
    <row r="11" spans="1:2" x14ac:dyDescent="0.2">
      <c r="A11" s="293"/>
      <c r="B11" s="43" t="s">
        <v>394</v>
      </c>
    </row>
    <row r="12" spans="1:2" x14ac:dyDescent="0.2">
      <c r="A12" s="293"/>
      <c r="B12" t="s">
        <v>382</v>
      </c>
    </row>
    <row r="13" spans="1:2" ht="13.5" thickBot="1" x14ac:dyDescent="0.25"/>
    <row r="14" spans="1:2" ht="16.5" customHeight="1" x14ac:dyDescent="0.2">
      <c r="A14" s="304" t="s">
        <v>379</v>
      </c>
      <c r="B14" s="289"/>
    </row>
    <row r="15" spans="1:2" x14ac:dyDescent="0.2">
      <c r="A15" s="284">
        <v>1</v>
      </c>
      <c r="B15" t="s">
        <v>380</v>
      </c>
    </row>
    <row r="16" spans="1:2" ht="15.75" customHeight="1" x14ac:dyDescent="0.2">
      <c r="A16" s="284">
        <v>2</v>
      </c>
      <c r="B16" s="176" t="s">
        <v>421</v>
      </c>
    </row>
    <row r="17" spans="1:2" ht="24.75" customHeight="1" x14ac:dyDescent="0.2">
      <c r="A17" s="284">
        <v>3</v>
      </c>
      <c r="B17" s="305" t="s">
        <v>438</v>
      </c>
    </row>
    <row r="18" spans="1:2" ht="26.25" customHeight="1" x14ac:dyDescent="0.2">
      <c r="A18" s="284">
        <v>4</v>
      </c>
      <c r="B18" s="305" t="s">
        <v>439</v>
      </c>
    </row>
    <row r="19" spans="1:2" ht="25.5" customHeight="1" x14ac:dyDescent="0.2">
      <c r="A19" s="284">
        <v>5</v>
      </c>
      <c r="B19" s="305" t="s">
        <v>433</v>
      </c>
    </row>
    <row r="20" spans="1:2" ht="29.25" customHeight="1" x14ac:dyDescent="0.2">
      <c r="A20" s="284">
        <v>6</v>
      </c>
      <c r="B20" s="305" t="s">
        <v>434</v>
      </c>
    </row>
    <row r="21" spans="1:2" ht="13.5" thickBot="1" x14ac:dyDescent="0.25">
      <c r="A21" s="285">
        <v>7</v>
      </c>
      <c r="B21" s="292" t="s">
        <v>435</v>
      </c>
    </row>
    <row r="22" spans="1:2" ht="13.5" thickBot="1" x14ac:dyDescent="0.25"/>
    <row r="23" spans="1:2" ht="15" customHeight="1" x14ac:dyDescent="0.2">
      <c r="A23" s="307" t="s">
        <v>381</v>
      </c>
      <c r="B23" s="308"/>
    </row>
    <row r="24" spans="1:2" ht="37.5" customHeight="1" x14ac:dyDescent="0.2">
      <c r="A24" s="284">
        <v>1</v>
      </c>
      <c r="B24" s="305" t="s">
        <v>440</v>
      </c>
    </row>
    <row r="25" spans="1:2" x14ac:dyDescent="0.2">
      <c r="A25" s="284">
        <v>2</v>
      </c>
      <c r="B25" s="287" t="s">
        <v>441</v>
      </c>
    </row>
    <row r="26" spans="1:2" x14ac:dyDescent="0.2">
      <c r="A26" s="284">
        <v>3</v>
      </c>
      <c r="B26" t="s">
        <v>442</v>
      </c>
    </row>
    <row r="27" spans="1:2" ht="41.25" customHeight="1" x14ac:dyDescent="0.2">
      <c r="A27" s="284">
        <v>4</v>
      </c>
      <c r="B27" s="306" t="s">
        <v>443</v>
      </c>
    </row>
    <row r="28" spans="1:2" ht="12.75" customHeight="1" x14ac:dyDescent="0.2">
      <c r="A28" s="284">
        <v>5</v>
      </c>
      <c r="B28" s="306" t="s">
        <v>444</v>
      </c>
    </row>
    <row r="29" spans="1:2" x14ac:dyDescent="0.2">
      <c r="A29" s="284">
        <v>6</v>
      </c>
      <c r="B29" t="s">
        <v>383</v>
      </c>
    </row>
    <row r="30" spans="1:2" ht="26.25" customHeight="1" thickBot="1" x14ac:dyDescent="0.25">
      <c r="A30" s="285">
        <v>7</v>
      </c>
      <c r="B30" s="310" t="s">
        <v>486</v>
      </c>
    </row>
    <row r="31" spans="1:2" ht="13.5" thickBot="1" x14ac:dyDescent="0.25"/>
    <row r="32" spans="1:2" x14ac:dyDescent="0.2">
      <c r="A32" s="307" t="s">
        <v>385</v>
      </c>
      <c r="B32" s="308"/>
    </row>
    <row r="33" spans="1:2" x14ac:dyDescent="0.2">
      <c r="A33" s="284">
        <v>1</v>
      </c>
      <c r="B33" s="287" t="s">
        <v>445</v>
      </c>
    </row>
    <row r="34" spans="1:2" x14ac:dyDescent="0.2">
      <c r="A34" s="284">
        <v>2</v>
      </c>
      <c r="B34" s="287" t="s">
        <v>446</v>
      </c>
    </row>
    <row r="35" spans="1:2" ht="25.5" customHeight="1" x14ac:dyDescent="0.2">
      <c r="A35" s="284">
        <v>3</v>
      </c>
      <c r="B35" s="305" t="s">
        <v>447</v>
      </c>
    </row>
    <row r="36" spans="1:2" ht="25.5" customHeight="1" x14ac:dyDescent="0.2">
      <c r="A36" s="284">
        <v>4</v>
      </c>
      <c r="B36" s="305" t="s">
        <v>448</v>
      </c>
    </row>
    <row r="37" spans="1:2" x14ac:dyDescent="0.2">
      <c r="A37" s="284">
        <v>5</v>
      </c>
      <c r="B37" t="s">
        <v>387</v>
      </c>
    </row>
    <row r="38" spans="1:2" x14ac:dyDescent="0.2">
      <c r="A38" s="284">
        <v>6</v>
      </c>
      <c r="B38" t="s">
        <v>389</v>
      </c>
    </row>
    <row r="39" spans="1:2" ht="26.25" customHeight="1" x14ac:dyDescent="0.2">
      <c r="A39" s="284">
        <v>7</v>
      </c>
      <c r="B39" s="305" t="s">
        <v>449</v>
      </c>
    </row>
    <row r="40" spans="1:2" ht="13.5" thickBot="1" x14ac:dyDescent="0.25">
      <c r="A40" s="285">
        <v>8</v>
      </c>
      <c r="B40" s="288" t="s">
        <v>390</v>
      </c>
    </row>
    <row r="41" spans="1:2" ht="13.5" thickBot="1" x14ac:dyDescent="0.25"/>
    <row r="42" spans="1:2" x14ac:dyDescent="0.2">
      <c r="A42" s="297" t="s">
        <v>391</v>
      </c>
      <c r="B42" s="289"/>
    </row>
    <row r="43" spans="1:2" ht="19.5" customHeight="1" x14ac:dyDescent="0.2">
      <c r="A43" s="284">
        <v>1</v>
      </c>
      <c r="B43" s="290" t="s">
        <v>450</v>
      </c>
    </row>
    <row r="44" spans="1:2" ht="21" customHeight="1" x14ac:dyDescent="0.2">
      <c r="A44" s="284">
        <v>2</v>
      </c>
      <c r="B44" s="291" t="s">
        <v>392</v>
      </c>
    </row>
    <row r="45" spans="1:2" ht="24.75" customHeight="1" x14ac:dyDescent="0.2">
      <c r="A45" s="284">
        <v>3</v>
      </c>
      <c r="B45" s="309" t="s">
        <v>451</v>
      </c>
    </row>
    <row r="46" spans="1:2" ht="27.75" customHeight="1" x14ac:dyDescent="0.2">
      <c r="A46" s="284">
        <v>4</v>
      </c>
      <c r="B46" s="305" t="s">
        <v>452</v>
      </c>
    </row>
    <row r="47" spans="1:2" ht="28.5" customHeight="1" x14ac:dyDescent="0.2">
      <c r="A47" s="284">
        <v>5</v>
      </c>
      <c r="B47" s="305" t="s">
        <v>453</v>
      </c>
    </row>
    <row r="48" spans="1:2" ht="27" customHeight="1" x14ac:dyDescent="0.2">
      <c r="A48" s="284">
        <v>6</v>
      </c>
      <c r="B48" s="305" t="s">
        <v>454</v>
      </c>
    </row>
    <row r="49" spans="1:2" ht="27.75" customHeight="1" x14ac:dyDescent="0.2">
      <c r="A49" s="284">
        <v>7</v>
      </c>
      <c r="B49" s="305" t="s">
        <v>455</v>
      </c>
    </row>
    <row r="50" spans="1:2" ht="41.25" customHeight="1" x14ac:dyDescent="0.2">
      <c r="A50" s="284">
        <v>8</v>
      </c>
      <c r="B50" s="305" t="s">
        <v>456</v>
      </c>
    </row>
    <row r="51" spans="1:2" ht="25.5" customHeight="1" x14ac:dyDescent="0.2">
      <c r="A51" s="284">
        <v>9</v>
      </c>
      <c r="B51" s="305" t="s">
        <v>457</v>
      </c>
    </row>
    <row r="52" spans="1:2" ht="24.75" customHeight="1" x14ac:dyDescent="0.2">
      <c r="A52" s="284">
        <v>10</v>
      </c>
      <c r="B52" s="305" t="s">
        <v>458</v>
      </c>
    </row>
    <row r="53" spans="1:2" ht="39.75" customHeight="1" thickBot="1" x14ac:dyDescent="0.25">
      <c r="A53" s="285">
        <v>11</v>
      </c>
      <c r="B53" s="310" t="s">
        <v>459</v>
      </c>
    </row>
    <row r="54" spans="1:2" ht="13.5" thickBot="1" x14ac:dyDescent="0.25"/>
    <row r="55" spans="1:2" x14ac:dyDescent="0.2">
      <c r="A55" s="307" t="s">
        <v>393</v>
      </c>
      <c r="B55" s="308"/>
    </row>
    <row r="56" spans="1:2" ht="13.5" thickBot="1" x14ac:dyDescent="0.25">
      <c r="A56" s="285">
        <v>1</v>
      </c>
      <c r="B56" s="292" t="s">
        <v>460</v>
      </c>
    </row>
    <row r="57" spans="1:2" ht="13.5" thickBot="1" x14ac:dyDescent="0.25"/>
    <row r="58" spans="1:2" x14ac:dyDescent="0.2">
      <c r="A58" s="311" t="s">
        <v>410</v>
      </c>
      <c r="B58" s="312"/>
    </row>
    <row r="59" spans="1:2" x14ac:dyDescent="0.2">
      <c r="A59" s="284"/>
      <c r="B59" s="295" t="s">
        <v>4</v>
      </c>
    </row>
    <row r="60" spans="1:2" ht="20.25" customHeight="1" x14ac:dyDescent="0.2">
      <c r="A60" s="284">
        <v>1</v>
      </c>
      <c r="B60" s="290" t="s">
        <v>461</v>
      </c>
    </row>
    <row r="61" spans="1:2" ht="18.75" customHeight="1" x14ac:dyDescent="0.2">
      <c r="A61" s="284">
        <v>2</v>
      </c>
      <c r="B61" s="291" t="s">
        <v>386</v>
      </c>
    </row>
    <row r="62" spans="1:2" ht="25.5" customHeight="1" x14ac:dyDescent="0.2">
      <c r="A62" s="284">
        <v>3</v>
      </c>
      <c r="B62" s="305" t="s">
        <v>447</v>
      </c>
    </row>
    <row r="63" spans="1:2" ht="27.75" customHeight="1" x14ac:dyDescent="0.2">
      <c r="A63" s="284">
        <v>4</v>
      </c>
      <c r="B63" s="313" t="s">
        <v>448</v>
      </c>
    </row>
    <row r="64" spans="1:2" x14ac:dyDescent="0.2">
      <c r="A64" s="284"/>
      <c r="B64" s="295" t="s">
        <v>387</v>
      </c>
    </row>
    <row r="65" spans="1:2" x14ac:dyDescent="0.2">
      <c r="A65" s="284">
        <v>5</v>
      </c>
      <c r="B65" t="s">
        <v>389</v>
      </c>
    </row>
    <row r="66" spans="1:2" ht="27.75" customHeight="1" x14ac:dyDescent="0.2">
      <c r="A66" s="284">
        <v>6</v>
      </c>
      <c r="B66" s="305" t="s">
        <v>462</v>
      </c>
    </row>
    <row r="67" spans="1:2" x14ac:dyDescent="0.2">
      <c r="A67" s="284">
        <v>7</v>
      </c>
      <c r="B67" t="s">
        <v>390</v>
      </c>
    </row>
    <row r="68" spans="1:2" ht="15.75" customHeight="1" x14ac:dyDescent="0.2">
      <c r="A68" s="284">
        <v>8</v>
      </c>
      <c r="B68" s="290" t="s">
        <v>463</v>
      </c>
    </row>
    <row r="69" spans="1:2" ht="18.75" customHeight="1" x14ac:dyDescent="0.2">
      <c r="A69" s="284">
        <v>9</v>
      </c>
      <c r="B69" s="291" t="s">
        <v>395</v>
      </c>
    </row>
    <row r="70" spans="1:2" ht="28.5" customHeight="1" x14ac:dyDescent="0.2">
      <c r="A70" s="284">
        <v>10</v>
      </c>
      <c r="B70" s="305" t="s">
        <v>464</v>
      </c>
    </row>
    <row r="71" spans="1:2" ht="26.25" customHeight="1" x14ac:dyDescent="0.2">
      <c r="A71" s="284">
        <v>11</v>
      </c>
      <c r="B71" s="305" t="s">
        <v>465</v>
      </c>
    </row>
    <row r="72" spans="1:2" ht="27" customHeight="1" thickBot="1" x14ac:dyDescent="0.25">
      <c r="A72" s="285">
        <v>12</v>
      </c>
      <c r="B72" s="310" t="s">
        <v>466</v>
      </c>
    </row>
    <row r="73" spans="1:2" ht="13.5" thickBot="1" x14ac:dyDescent="0.25"/>
    <row r="74" spans="1:2" x14ac:dyDescent="0.2">
      <c r="A74" s="311" t="s">
        <v>396</v>
      </c>
      <c r="B74" s="312"/>
    </row>
    <row r="75" spans="1:2" x14ac:dyDescent="0.2">
      <c r="A75" s="284"/>
      <c r="B75" s="295" t="s">
        <v>0</v>
      </c>
    </row>
    <row r="76" spans="1:2" x14ac:dyDescent="0.2">
      <c r="A76" s="284">
        <v>1</v>
      </c>
      <c r="B76" t="s">
        <v>411</v>
      </c>
    </row>
    <row r="77" spans="1:2" x14ac:dyDescent="0.2">
      <c r="A77" s="284">
        <v>2</v>
      </c>
      <c r="B77" t="s">
        <v>397</v>
      </c>
    </row>
    <row r="78" spans="1:2" x14ac:dyDescent="0.2">
      <c r="A78" s="284">
        <v>3</v>
      </c>
      <c r="B78" t="s">
        <v>398</v>
      </c>
    </row>
    <row r="79" spans="1:2" x14ac:dyDescent="0.2">
      <c r="A79" s="284">
        <v>4</v>
      </c>
      <c r="B79" t="s">
        <v>399</v>
      </c>
    </row>
    <row r="80" spans="1:2" x14ac:dyDescent="0.2">
      <c r="A80" s="284">
        <v>5</v>
      </c>
      <c r="B80" t="s">
        <v>401</v>
      </c>
    </row>
    <row r="81" spans="1:2" x14ac:dyDescent="0.2">
      <c r="A81" s="284">
        <v>6</v>
      </c>
      <c r="B81" t="s">
        <v>400</v>
      </c>
    </row>
    <row r="82" spans="1:2" x14ac:dyDescent="0.2">
      <c r="A82" s="284">
        <v>7</v>
      </c>
      <c r="B82" t="s">
        <v>402</v>
      </c>
    </row>
    <row r="83" spans="1:2" x14ac:dyDescent="0.2">
      <c r="A83" s="284">
        <v>8</v>
      </c>
      <c r="B83" t="s">
        <v>403</v>
      </c>
    </row>
    <row r="84" spans="1:2" x14ac:dyDescent="0.2">
      <c r="A84" s="284">
        <v>9</v>
      </c>
      <c r="B84" t="s">
        <v>404</v>
      </c>
    </row>
    <row r="85" spans="1:2" x14ac:dyDescent="0.2">
      <c r="A85" s="284">
        <v>10</v>
      </c>
      <c r="B85" t="s">
        <v>405</v>
      </c>
    </row>
    <row r="86" spans="1:2" x14ac:dyDescent="0.2">
      <c r="A86" s="284">
        <v>11</v>
      </c>
      <c r="B86" t="s">
        <v>406</v>
      </c>
    </row>
    <row r="87" spans="1:2" ht="13.5" thickBot="1" x14ac:dyDescent="0.25">
      <c r="A87" s="285">
        <v>12</v>
      </c>
      <c r="B87" s="288" t="s">
        <v>407</v>
      </c>
    </row>
    <row r="88" spans="1:2" ht="13.5" thickBot="1" x14ac:dyDescent="0.25"/>
    <row r="89" spans="1:2" x14ac:dyDescent="0.2">
      <c r="A89" s="297" t="s">
        <v>1</v>
      </c>
      <c r="B89" s="298"/>
    </row>
    <row r="90" spans="1:2" x14ac:dyDescent="0.2">
      <c r="A90" s="284"/>
      <c r="B90" s="295" t="s">
        <v>2</v>
      </c>
    </row>
    <row r="91" spans="1:2" x14ac:dyDescent="0.2">
      <c r="A91" s="284">
        <v>1</v>
      </c>
      <c r="B91" t="s">
        <v>3</v>
      </c>
    </row>
    <row r="92" spans="1:2" x14ac:dyDescent="0.2">
      <c r="A92" s="284">
        <v>2</v>
      </c>
      <c r="B92" t="s">
        <v>412</v>
      </c>
    </row>
    <row r="93" spans="1:2" ht="25.5" customHeight="1" x14ac:dyDescent="0.2">
      <c r="A93" s="284">
        <v>3</v>
      </c>
      <c r="B93" s="305" t="s">
        <v>467</v>
      </c>
    </row>
    <row r="94" spans="1:2" ht="27" customHeight="1" x14ac:dyDescent="0.2">
      <c r="A94" s="284">
        <v>4</v>
      </c>
      <c r="B94" s="305" t="s">
        <v>468</v>
      </c>
    </row>
    <row r="95" spans="1:2" ht="27.75" customHeight="1" x14ac:dyDescent="0.2">
      <c r="A95" s="284">
        <v>5</v>
      </c>
      <c r="B95" s="305" t="s">
        <v>469</v>
      </c>
    </row>
    <row r="96" spans="1:2" x14ac:dyDescent="0.2">
      <c r="A96" s="284">
        <v>6</v>
      </c>
      <c r="B96" t="s">
        <v>5</v>
      </c>
    </row>
    <row r="97" spans="1:2" x14ac:dyDescent="0.2">
      <c r="A97" s="284">
        <v>7</v>
      </c>
      <c r="B97" t="s">
        <v>6</v>
      </c>
    </row>
    <row r="98" spans="1:2" x14ac:dyDescent="0.2">
      <c r="A98" s="284">
        <v>8</v>
      </c>
      <c r="B98" t="s">
        <v>8</v>
      </c>
    </row>
    <row r="99" spans="1:2" x14ac:dyDescent="0.2">
      <c r="A99" s="284">
        <v>9</v>
      </c>
      <c r="B99" t="s">
        <v>7</v>
      </c>
    </row>
    <row r="100" spans="1:2" ht="13.5" thickBot="1" x14ac:dyDescent="0.25">
      <c r="A100" s="285">
        <v>10</v>
      </c>
      <c r="B100" s="288" t="s">
        <v>9</v>
      </c>
    </row>
    <row r="101" spans="1:2" ht="13.5" thickBot="1" x14ac:dyDescent="0.25"/>
    <row r="102" spans="1:2" x14ac:dyDescent="0.2">
      <c r="A102" s="311" t="s">
        <v>378</v>
      </c>
      <c r="B102" s="312"/>
    </row>
    <row r="103" spans="1:2" x14ac:dyDescent="0.2">
      <c r="A103" s="284"/>
      <c r="B103" s="295" t="s">
        <v>10</v>
      </c>
    </row>
    <row r="104" spans="1:2" x14ac:dyDescent="0.2">
      <c r="A104" s="284">
        <v>1</v>
      </c>
      <c r="B104" t="s">
        <v>413</v>
      </c>
    </row>
    <row r="105" spans="1:2" x14ac:dyDescent="0.2">
      <c r="A105" s="284">
        <v>2</v>
      </c>
      <c r="B105" t="s">
        <v>11</v>
      </c>
    </row>
    <row r="106" spans="1:2" x14ac:dyDescent="0.2">
      <c r="A106" s="284">
        <v>3</v>
      </c>
      <c r="B106" t="s">
        <v>414</v>
      </c>
    </row>
    <row r="107" spans="1:2" x14ac:dyDescent="0.2">
      <c r="A107" s="284">
        <v>4</v>
      </c>
      <c r="B107" t="s">
        <v>12</v>
      </c>
    </row>
    <row r="108" spans="1:2" x14ac:dyDescent="0.2">
      <c r="A108" s="284">
        <v>5</v>
      </c>
      <c r="B108" t="s">
        <v>415</v>
      </c>
    </row>
    <row r="109" spans="1:2" x14ac:dyDescent="0.2">
      <c r="A109" s="284">
        <v>6</v>
      </c>
      <c r="B109" t="s">
        <v>14</v>
      </c>
    </row>
    <row r="110" spans="1:2" x14ac:dyDescent="0.2">
      <c r="A110" s="284">
        <v>7</v>
      </c>
      <c r="B110" t="s">
        <v>416</v>
      </c>
    </row>
    <row r="111" spans="1:2" x14ac:dyDescent="0.2">
      <c r="A111" s="284">
        <v>8</v>
      </c>
      <c r="B111" t="s">
        <v>15</v>
      </c>
    </row>
    <row r="112" spans="1:2" ht="13.5" thickBot="1" x14ac:dyDescent="0.25">
      <c r="A112" s="285">
        <v>9</v>
      </c>
      <c r="B112" s="288" t="s">
        <v>13</v>
      </c>
    </row>
    <row r="113" spans="1:2" ht="13.5" thickBot="1" x14ac:dyDescent="0.25"/>
    <row r="114" spans="1:2" ht="12.75" customHeight="1" x14ac:dyDescent="0.2">
      <c r="A114" s="311" t="s">
        <v>487</v>
      </c>
      <c r="B114" s="333"/>
    </row>
    <row r="115" spans="1:2" x14ac:dyDescent="0.2">
      <c r="A115" s="284"/>
      <c r="B115" s="295" t="s">
        <v>16</v>
      </c>
    </row>
    <row r="116" spans="1:2" x14ac:dyDescent="0.2">
      <c r="A116" s="284">
        <v>1</v>
      </c>
      <c r="B116" t="s">
        <v>19</v>
      </c>
    </row>
    <row r="117" spans="1:2" x14ac:dyDescent="0.2">
      <c r="A117" s="284">
        <v>2</v>
      </c>
      <c r="B117" t="s">
        <v>17</v>
      </c>
    </row>
    <row r="118" spans="1:2" x14ac:dyDescent="0.2">
      <c r="A118" s="284">
        <v>3</v>
      </c>
      <c r="B118" t="s">
        <v>18</v>
      </c>
    </row>
    <row r="119" spans="1:2" x14ac:dyDescent="0.2">
      <c r="A119" s="284">
        <v>4</v>
      </c>
      <c r="B119" t="s">
        <v>20</v>
      </c>
    </row>
    <row r="120" spans="1:2" x14ac:dyDescent="0.2">
      <c r="A120" s="284">
        <v>5</v>
      </c>
      <c r="B120" t="s">
        <v>21</v>
      </c>
    </row>
    <row r="121" spans="1:2" x14ac:dyDescent="0.2">
      <c r="A121" s="284">
        <v>6</v>
      </c>
      <c r="B121" t="s">
        <v>22</v>
      </c>
    </row>
    <row r="122" spans="1:2" x14ac:dyDescent="0.2">
      <c r="A122" s="284">
        <v>7</v>
      </c>
      <c r="B122" t="s">
        <v>23</v>
      </c>
    </row>
    <row r="123" spans="1:2" x14ac:dyDescent="0.2">
      <c r="A123" s="284">
        <v>8</v>
      </c>
      <c r="B123" s="287" t="s">
        <v>470</v>
      </c>
    </row>
    <row r="124" spans="1:2" x14ac:dyDescent="0.2">
      <c r="A124" s="284">
        <v>9</v>
      </c>
      <c r="B124" t="s">
        <v>25</v>
      </c>
    </row>
    <row r="125" spans="1:2" ht="13.5" thickBot="1" x14ac:dyDescent="0.25">
      <c r="A125" s="285">
        <v>10</v>
      </c>
      <c r="B125" s="288" t="s">
        <v>24</v>
      </c>
    </row>
    <row r="126" spans="1:2" ht="13.5" thickBot="1" x14ac:dyDescent="0.25"/>
    <row r="127" spans="1:2" x14ac:dyDescent="0.2">
      <c r="A127" s="311" t="s">
        <v>26</v>
      </c>
      <c r="B127" s="312"/>
    </row>
    <row r="128" spans="1:2" x14ac:dyDescent="0.2">
      <c r="A128" s="284">
        <v>1</v>
      </c>
      <c r="B128" t="s">
        <v>28</v>
      </c>
    </row>
    <row r="129" spans="1:2" x14ac:dyDescent="0.2">
      <c r="A129" s="284">
        <v>2</v>
      </c>
      <c r="B129" t="s">
        <v>27</v>
      </c>
    </row>
    <row r="130" spans="1:2" x14ac:dyDescent="0.2">
      <c r="A130" s="284">
        <v>3</v>
      </c>
      <c r="B130" s="287" t="s">
        <v>471</v>
      </c>
    </row>
    <row r="131" spans="1:2" x14ac:dyDescent="0.2">
      <c r="A131" s="284">
        <v>4</v>
      </c>
      <c r="B131" t="s">
        <v>417</v>
      </c>
    </row>
    <row r="132" spans="1:2" x14ac:dyDescent="0.2">
      <c r="A132" s="284">
        <v>5</v>
      </c>
      <c r="B132" t="s">
        <v>409</v>
      </c>
    </row>
    <row r="133" spans="1:2" x14ac:dyDescent="0.2">
      <c r="A133" s="284">
        <v>6</v>
      </c>
      <c r="B133" s="287" t="s">
        <v>472</v>
      </c>
    </row>
    <row r="134" spans="1:2" ht="27.75" customHeight="1" thickBot="1" x14ac:dyDescent="0.25">
      <c r="A134" s="285">
        <v>7</v>
      </c>
      <c r="B134" s="310" t="s">
        <v>473</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abSelected="1" workbookViewId="0">
      <selection activeCell="J26" sqref="J26"/>
    </sheetView>
  </sheetViews>
  <sheetFormatPr defaultRowHeight="12" x14ac:dyDescent="0.2"/>
  <cols>
    <col min="1" max="1" width="4.7109375" style="5"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191" t="s">
        <v>29</v>
      </c>
      <c r="B1" s="191"/>
      <c r="C1" s="191"/>
      <c r="D1" s="191"/>
      <c r="E1" s="191"/>
      <c r="F1" s="191"/>
      <c r="G1" s="191"/>
      <c r="H1" s="191"/>
      <c r="I1" s="191"/>
      <c r="J1" s="191"/>
      <c r="K1" s="191"/>
      <c r="L1" s="191"/>
      <c r="M1" s="191"/>
      <c r="N1" s="191"/>
    </row>
    <row r="2" spans="1:14" x14ac:dyDescent="0.2">
      <c r="N2" s="6" t="s">
        <v>408</v>
      </c>
    </row>
    <row r="3" spans="1:14" x14ac:dyDescent="0.2">
      <c r="F3" s="6" t="s">
        <v>408</v>
      </c>
      <c r="H3" s="247"/>
      <c r="J3" s="6" t="s">
        <v>408</v>
      </c>
      <c r="L3" s="247"/>
      <c r="N3" s="6" t="s">
        <v>30</v>
      </c>
    </row>
    <row r="4" spans="1:14" x14ac:dyDescent="0.2">
      <c r="F4" s="299" t="s">
        <v>423</v>
      </c>
      <c r="H4" s="247"/>
      <c r="J4" s="299" t="s">
        <v>424</v>
      </c>
      <c r="L4" s="247"/>
      <c r="N4" s="299" t="s">
        <v>426</v>
      </c>
    </row>
    <row r="5" spans="1:14" x14ac:dyDescent="0.2">
      <c r="F5" s="7" t="s">
        <v>490</v>
      </c>
      <c r="H5" s="247"/>
      <c r="J5" s="7" t="s">
        <v>491</v>
      </c>
      <c r="L5" s="247"/>
      <c r="N5" s="300" t="s">
        <v>492</v>
      </c>
    </row>
    <row r="6" spans="1:14" x14ac:dyDescent="0.2">
      <c r="H6" s="247"/>
      <c r="L6" s="247"/>
    </row>
    <row r="7" spans="1:14" x14ac:dyDescent="0.2">
      <c r="A7" s="5" t="s">
        <v>39</v>
      </c>
      <c r="B7" s="1" t="s">
        <v>31</v>
      </c>
      <c r="H7" s="247"/>
      <c r="J7" s="8"/>
      <c r="L7" s="247"/>
    </row>
    <row r="8" spans="1:14" x14ac:dyDescent="0.2">
      <c r="B8" s="1" t="s">
        <v>475</v>
      </c>
      <c r="D8" s="257"/>
      <c r="E8" s="184" t="s">
        <v>32</v>
      </c>
      <c r="F8" s="187">
        <f>D8*0.6</f>
        <v>0</v>
      </c>
      <c r="G8" s="185"/>
      <c r="H8" s="258"/>
      <c r="I8" s="184" t="s">
        <v>32</v>
      </c>
      <c r="J8" s="187">
        <f>H8*0.6</f>
        <v>0</v>
      </c>
      <c r="K8" s="186"/>
      <c r="L8" s="258"/>
      <c r="M8" s="184" t="s">
        <v>32</v>
      </c>
      <c r="N8" s="187">
        <f>L8*0.6</f>
        <v>0</v>
      </c>
    </row>
    <row r="9" spans="1:14" x14ac:dyDescent="0.2">
      <c r="D9" s="186"/>
      <c r="E9" s="186"/>
      <c r="F9" s="189"/>
      <c r="G9" s="185"/>
      <c r="H9" s="248"/>
      <c r="I9" s="186"/>
      <c r="J9" s="190"/>
      <c r="K9" s="186"/>
      <c r="L9" s="248"/>
      <c r="M9" s="186"/>
      <c r="N9" s="190"/>
    </row>
    <row r="10" spans="1:14" x14ac:dyDescent="0.2">
      <c r="A10" s="5" t="s">
        <v>202</v>
      </c>
      <c r="B10" s="1" t="s">
        <v>33</v>
      </c>
      <c r="D10" s="257"/>
      <c r="E10" s="184" t="s">
        <v>32</v>
      </c>
      <c r="F10" s="187">
        <f>D10*0.6</f>
        <v>0</v>
      </c>
      <c r="G10" s="185"/>
      <c r="H10" s="258"/>
      <c r="I10" s="184" t="s">
        <v>32</v>
      </c>
      <c r="J10" s="187">
        <f>H10*0.6</f>
        <v>0</v>
      </c>
      <c r="K10" s="186"/>
      <c r="L10" s="258"/>
      <c r="M10" s="184" t="s">
        <v>32</v>
      </c>
      <c r="N10" s="187">
        <f>L10*0.6</f>
        <v>0</v>
      </c>
    </row>
    <row r="11" spans="1:14" x14ac:dyDescent="0.2">
      <c r="B11" s="1" t="s">
        <v>33</v>
      </c>
      <c r="D11" s="257">
        <v>69</v>
      </c>
      <c r="E11" s="184" t="s">
        <v>484</v>
      </c>
      <c r="F11" s="187">
        <f>D11*1</f>
        <v>69</v>
      </c>
      <c r="G11" s="185"/>
      <c r="H11" s="258">
        <v>69.38</v>
      </c>
      <c r="I11" s="184" t="s">
        <v>485</v>
      </c>
      <c r="J11" s="187">
        <f>H11*1</f>
        <v>69.38</v>
      </c>
      <c r="K11" s="186"/>
      <c r="L11" s="258">
        <v>42.14</v>
      </c>
      <c r="M11" s="184" t="s">
        <v>485</v>
      </c>
      <c r="N11" s="187">
        <f>L11*1</f>
        <v>42.14</v>
      </c>
    </row>
    <row r="12" spans="1:14" x14ac:dyDescent="0.2">
      <c r="A12" s="5" t="s">
        <v>40</v>
      </c>
      <c r="B12" s="1" t="s">
        <v>34</v>
      </c>
      <c r="D12" s="186"/>
      <c r="E12" s="186"/>
      <c r="F12" s="259">
        <f>58+58+63+67+62-24.09</f>
        <v>283.91000000000003</v>
      </c>
      <c r="G12" s="185"/>
      <c r="H12" s="248"/>
      <c r="I12" s="186"/>
      <c r="J12" s="259">
        <v>281.86</v>
      </c>
      <c r="K12" s="186"/>
      <c r="L12" s="248"/>
      <c r="M12" s="186"/>
      <c r="N12" s="259">
        <v>282.24</v>
      </c>
    </row>
    <row r="13" spans="1:14" x14ac:dyDescent="0.2">
      <c r="D13" s="186"/>
      <c r="E13" s="186"/>
      <c r="F13" s="185"/>
      <c r="G13" s="185"/>
      <c r="H13" s="248"/>
      <c r="I13" s="186"/>
      <c r="J13" s="186"/>
      <c r="K13" s="186"/>
      <c r="L13" s="248"/>
      <c r="M13" s="186"/>
      <c r="N13" s="186"/>
    </row>
    <row r="14" spans="1:14" x14ac:dyDescent="0.2">
      <c r="A14" s="5" t="s">
        <v>41</v>
      </c>
      <c r="B14" s="1" t="s">
        <v>35</v>
      </c>
      <c r="D14" s="186"/>
      <c r="E14" s="186"/>
      <c r="F14" s="259">
        <f>45+39+52</f>
        <v>136</v>
      </c>
      <c r="G14" s="185"/>
      <c r="H14" s="248"/>
      <c r="I14" s="186"/>
      <c r="J14" s="259">
        <v>125.77</v>
      </c>
      <c r="K14" s="186"/>
      <c r="L14" s="248"/>
      <c r="M14" s="186"/>
      <c r="N14" s="259">
        <v>160.72</v>
      </c>
    </row>
    <row r="15" spans="1:14" x14ac:dyDescent="0.2">
      <c r="D15" s="186"/>
      <c r="E15" s="186"/>
      <c r="F15" s="185"/>
      <c r="G15" s="185"/>
      <c r="H15" s="248"/>
      <c r="I15" s="186"/>
      <c r="J15" s="186"/>
      <c r="K15" s="186"/>
      <c r="L15" s="248"/>
      <c r="M15" s="186"/>
      <c r="N15" s="186"/>
    </row>
    <row r="16" spans="1:14" x14ac:dyDescent="0.2">
      <c r="A16" s="5" t="s">
        <v>42</v>
      </c>
      <c r="B16" s="1" t="s">
        <v>36</v>
      </c>
      <c r="D16" s="186"/>
      <c r="E16" s="186"/>
      <c r="F16" s="259"/>
      <c r="G16" s="185"/>
      <c r="H16" s="248"/>
      <c r="I16" s="186"/>
      <c r="J16" s="259"/>
      <c r="K16" s="186"/>
      <c r="L16" s="248"/>
      <c r="M16" s="186"/>
      <c r="N16" s="259">
        <f>J16</f>
        <v>0</v>
      </c>
    </row>
    <row r="17" spans="1:14" x14ac:dyDescent="0.2">
      <c r="D17" s="186"/>
      <c r="E17" s="186"/>
      <c r="F17" s="185"/>
      <c r="G17" s="185"/>
      <c r="H17" s="248"/>
      <c r="I17" s="186"/>
      <c r="J17" s="186"/>
      <c r="K17" s="186"/>
      <c r="L17" s="248"/>
      <c r="M17" s="186"/>
      <c r="N17" s="186"/>
    </row>
    <row r="18" spans="1:14" x14ac:dyDescent="0.2">
      <c r="A18" s="9" t="s">
        <v>319</v>
      </c>
      <c r="B18" s="1" t="s">
        <v>320</v>
      </c>
      <c r="D18" s="186"/>
      <c r="E18" s="186"/>
      <c r="F18" s="187">
        <f>F8+F10+F12+F14+F16+F11</f>
        <v>488.91</v>
      </c>
      <c r="G18" s="185"/>
      <c r="H18" s="249"/>
      <c r="I18" s="185"/>
      <c r="J18" s="187">
        <f>J8+J10+J12+J14+J16+J11</f>
        <v>477.01</v>
      </c>
      <c r="K18" s="185"/>
      <c r="L18" s="249"/>
      <c r="M18" s="185"/>
      <c r="N18" s="187">
        <f>N8+N10+N12+N14+N16+N11</f>
        <v>485.1</v>
      </c>
    </row>
    <row r="19" spans="1:14" x14ac:dyDescent="0.2">
      <c r="D19" s="186"/>
      <c r="E19" s="186"/>
      <c r="F19" s="185"/>
      <c r="G19" s="185"/>
      <c r="H19" s="248"/>
      <c r="I19" s="186"/>
      <c r="J19" s="186"/>
      <c r="K19" s="186"/>
      <c r="L19" s="248"/>
      <c r="M19" s="186"/>
      <c r="N19" s="186"/>
    </row>
    <row r="20" spans="1:14" x14ac:dyDescent="0.2">
      <c r="A20" s="5" t="s">
        <v>191</v>
      </c>
      <c r="B20" s="1" t="s">
        <v>418</v>
      </c>
      <c r="D20" s="186"/>
      <c r="E20" s="186"/>
      <c r="F20" s="185"/>
      <c r="G20" s="185"/>
      <c r="H20" s="248"/>
      <c r="I20" s="186"/>
      <c r="J20" s="186"/>
      <c r="K20" s="186"/>
      <c r="L20" s="248"/>
      <c r="M20" s="186"/>
      <c r="N20" s="186"/>
    </row>
    <row r="21" spans="1:14" x14ac:dyDescent="0.2">
      <c r="B21" s="1" t="s">
        <v>37</v>
      </c>
      <c r="D21" s="186"/>
      <c r="E21" s="186"/>
      <c r="F21" s="259"/>
      <c r="G21" s="185"/>
      <c r="H21" s="248"/>
      <c r="I21" s="186"/>
      <c r="J21" s="257"/>
      <c r="K21" s="186"/>
      <c r="L21" s="248"/>
      <c r="M21" s="186"/>
      <c r="N21" s="259">
        <f>J21</f>
        <v>0</v>
      </c>
    </row>
    <row r="22" spans="1:14" x14ac:dyDescent="0.2">
      <c r="D22" s="186"/>
      <c r="E22" s="186"/>
      <c r="F22" s="185"/>
      <c r="G22" s="185"/>
      <c r="H22" s="248"/>
      <c r="I22" s="186"/>
      <c r="J22" s="186"/>
      <c r="K22" s="186"/>
      <c r="L22" s="248"/>
      <c r="M22" s="186"/>
      <c r="N22" s="186"/>
    </row>
    <row r="23" spans="1:14" x14ac:dyDescent="0.2">
      <c r="A23" s="5" t="s">
        <v>203</v>
      </c>
      <c r="B23" s="1" t="s">
        <v>419</v>
      </c>
      <c r="D23" s="186"/>
      <c r="E23" s="186"/>
      <c r="F23" s="185"/>
      <c r="G23" s="185"/>
      <c r="H23" s="248"/>
      <c r="I23" s="186"/>
      <c r="J23" s="186"/>
      <c r="K23" s="186"/>
      <c r="L23" s="248"/>
      <c r="M23" s="186"/>
      <c r="N23" s="186"/>
    </row>
    <row r="24" spans="1:14" x14ac:dyDescent="0.2">
      <c r="B24" s="1" t="s">
        <v>38</v>
      </c>
      <c r="D24" s="186"/>
      <c r="E24" s="186"/>
      <c r="F24" s="259"/>
      <c r="G24" s="185"/>
      <c r="H24" s="248"/>
      <c r="I24" s="186"/>
      <c r="J24" s="257"/>
      <c r="K24" s="186"/>
      <c r="L24" s="248"/>
      <c r="M24" s="186"/>
      <c r="N24" s="259">
        <f>J24</f>
        <v>0</v>
      </c>
    </row>
    <row r="25" spans="1:14" x14ac:dyDescent="0.2">
      <c r="D25" s="186"/>
      <c r="E25" s="186"/>
      <c r="F25" s="185"/>
      <c r="G25" s="185"/>
      <c r="H25" s="248"/>
      <c r="I25" s="186"/>
      <c r="J25" s="186"/>
      <c r="K25" s="186"/>
      <c r="L25" s="248"/>
      <c r="M25" s="186"/>
      <c r="N25" s="186"/>
    </row>
    <row r="26" spans="1:14" x14ac:dyDescent="0.2">
      <c r="A26" s="5" t="s">
        <v>192</v>
      </c>
      <c r="B26" s="1" t="s">
        <v>321</v>
      </c>
      <c r="D26" s="186"/>
      <c r="E26" s="186"/>
      <c r="F26" s="187">
        <f>F18+F21-F24</f>
        <v>488.91</v>
      </c>
      <c r="G26" s="185"/>
      <c r="H26" s="248"/>
      <c r="I26" s="186"/>
      <c r="J26" s="187">
        <f>J18+J21-J24</f>
        <v>477.01</v>
      </c>
      <c r="K26" s="186"/>
      <c r="L26" s="248"/>
      <c r="M26" s="186"/>
      <c r="N26" s="187">
        <f>N18+N21-N24</f>
        <v>485.1</v>
      </c>
    </row>
    <row r="27" spans="1:14" x14ac:dyDescent="0.2">
      <c r="D27" s="186"/>
      <c r="E27" s="186"/>
      <c r="F27" s="185"/>
      <c r="G27" s="185"/>
      <c r="H27" s="248"/>
      <c r="I27" s="186"/>
      <c r="J27" s="186"/>
      <c r="K27" s="186"/>
      <c r="L27" s="248"/>
      <c r="M27" s="186"/>
      <c r="N27" s="186"/>
    </row>
    <row r="28" spans="1:14" x14ac:dyDescent="0.2">
      <c r="A28" s="5" t="s">
        <v>201</v>
      </c>
      <c r="B28" s="1" t="s">
        <v>322</v>
      </c>
      <c r="D28" s="186"/>
      <c r="E28" s="186"/>
      <c r="F28" s="185"/>
      <c r="G28" s="185"/>
      <c r="H28" s="248"/>
      <c r="I28" s="186"/>
      <c r="J28" s="186"/>
      <c r="K28" s="186"/>
      <c r="L28" s="248"/>
      <c r="M28" s="186"/>
      <c r="N28" s="259">
        <f>J28</f>
        <v>0</v>
      </c>
    </row>
    <row r="29" spans="1:14" ht="12.75" thickBot="1" x14ac:dyDescent="0.25">
      <c r="A29" s="10"/>
      <c r="B29" s="11"/>
      <c r="C29" s="11"/>
      <c r="D29" s="11"/>
      <c r="E29" s="11"/>
      <c r="F29" s="11"/>
      <c r="G29" s="11"/>
      <c r="H29" s="11"/>
      <c r="I29" s="11"/>
      <c r="J29" s="11"/>
      <c r="K29" s="11"/>
      <c r="L29" s="11"/>
      <c r="M29" s="11"/>
      <c r="N29" s="12"/>
    </row>
    <row r="30" spans="1:14" ht="12.75" thickTop="1" x14ac:dyDescent="0.2"/>
    <row r="31" spans="1:14" x14ac:dyDescent="0.2">
      <c r="A31" s="5" t="s">
        <v>194</v>
      </c>
      <c r="B31" s="13" t="str">
        <f>"Basic support per pupil amount, Year " &amp;PROPER(N5)</f>
        <v>Basic support per pupil amount, Year Ending 06/30/21</v>
      </c>
      <c r="C31" s="6"/>
      <c r="D31" s="6"/>
      <c r="E31" s="6"/>
      <c r="F31" s="6"/>
      <c r="G31" s="13"/>
      <c r="H31" s="6"/>
      <c r="I31" s="6"/>
      <c r="J31" s="46">
        <f>L53</f>
        <v>5770</v>
      </c>
    </row>
    <row r="32" spans="1:14" x14ac:dyDescent="0.2">
      <c r="B32" s="13" t="s">
        <v>482</v>
      </c>
      <c r="C32" s="6"/>
      <c r="D32" s="6"/>
      <c r="E32" s="6"/>
      <c r="F32" s="6"/>
      <c r="G32" s="13"/>
      <c r="H32" s="6" t="s">
        <v>408</v>
      </c>
      <c r="I32" s="6"/>
      <c r="J32" s="14"/>
      <c r="L32" s="1" t="s">
        <v>344</v>
      </c>
    </row>
    <row r="33" spans="2:17" ht="12.75" x14ac:dyDescent="0.2">
      <c r="B33" s="13"/>
      <c r="C33" s="6"/>
      <c r="D33" s="6"/>
      <c r="E33" s="6"/>
      <c r="G33" s="13"/>
      <c r="H33" s="6" t="s">
        <v>483</v>
      </c>
      <c r="I33" s="6"/>
      <c r="J33" s="14"/>
      <c r="N33" s="15" t="s">
        <v>349</v>
      </c>
      <c r="Q33"/>
    </row>
    <row r="34" spans="2:17" ht="12.75" x14ac:dyDescent="0.2">
      <c r="C34" s="6"/>
      <c r="D34" s="16" t="s">
        <v>43</v>
      </c>
      <c r="E34" s="17"/>
      <c r="F34" s="6">
        <v>2019</v>
      </c>
      <c r="G34" s="18"/>
      <c r="H34" s="283" t="s">
        <v>437</v>
      </c>
      <c r="I34" s="17"/>
      <c r="J34" s="19" t="s">
        <v>320</v>
      </c>
      <c r="N34" s="15" t="s">
        <v>420</v>
      </c>
      <c r="Q34"/>
    </row>
    <row r="35" spans="2:17" ht="15.75" x14ac:dyDescent="0.25">
      <c r="B35" s="13"/>
      <c r="C35" s="6"/>
      <c r="D35" s="15" t="s">
        <v>325</v>
      </c>
      <c r="E35" s="6"/>
      <c r="F35" s="331">
        <v>7198</v>
      </c>
      <c r="G35" s="13"/>
      <c r="H35" s="260"/>
      <c r="I35" s="6"/>
      <c r="J35" s="14">
        <f>F35*H35</f>
        <v>0</v>
      </c>
      <c r="N35" s="332">
        <v>1165</v>
      </c>
      <c r="Q35"/>
    </row>
    <row r="36" spans="2:17" ht="15.75" x14ac:dyDescent="0.25">
      <c r="B36" s="13"/>
      <c r="C36" s="6"/>
      <c r="D36" s="15" t="s">
        <v>326</v>
      </c>
      <c r="E36" s="6"/>
      <c r="F36" s="331">
        <v>7223</v>
      </c>
      <c r="G36" s="13"/>
      <c r="H36" s="260"/>
      <c r="I36" s="6"/>
      <c r="J36" s="14">
        <f t="shared" ref="J36:J51" si="0">F36*H36</f>
        <v>0</v>
      </c>
      <c r="N36" s="332">
        <v>1213</v>
      </c>
      <c r="Q36"/>
    </row>
    <row r="37" spans="2:17" ht="15.75" x14ac:dyDescent="0.25">
      <c r="B37" s="13"/>
      <c r="C37" s="6"/>
      <c r="D37" s="15" t="s">
        <v>327</v>
      </c>
      <c r="E37" s="6"/>
      <c r="F37" s="334">
        <f>5770</f>
        <v>5770</v>
      </c>
      <c r="G37" s="13"/>
      <c r="H37" s="260">
        <v>485.1</v>
      </c>
      <c r="I37" s="6"/>
      <c r="J37" s="14">
        <f t="shared" si="0"/>
        <v>2799027</v>
      </c>
      <c r="N37" s="335">
        <v>1008</v>
      </c>
      <c r="Q37"/>
    </row>
    <row r="38" spans="2:17" ht="15.75" x14ac:dyDescent="0.25">
      <c r="B38" s="13"/>
      <c r="C38" s="6"/>
      <c r="D38" s="15" t="s">
        <v>328</v>
      </c>
      <c r="E38" s="6"/>
      <c r="F38" s="331">
        <v>6289</v>
      </c>
      <c r="G38" s="13"/>
      <c r="H38" s="260"/>
      <c r="I38" s="6"/>
      <c r="J38" s="14">
        <f t="shared" si="0"/>
        <v>0</v>
      </c>
      <c r="N38" s="332">
        <v>3035</v>
      </c>
      <c r="Q38"/>
    </row>
    <row r="39" spans="2:17" ht="15.75" x14ac:dyDescent="0.25">
      <c r="B39" s="13"/>
      <c r="C39" s="6"/>
      <c r="D39" s="15" t="s">
        <v>329</v>
      </c>
      <c r="E39" s="6"/>
      <c r="F39" s="331">
        <v>8087</v>
      </c>
      <c r="G39" s="13"/>
      <c r="H39" s="260"/>
      <c r="I39" s="6"/>
      <c r="J39" s="14">
        <f t="shared" si="0"/>
        <v>0</v>
      </c>
      <c r="N39" s="332">
        <v>1517</v>
      </c>
      <c r="Q39"/>
    </row>
    <row r="40" spans="2:17" ht="15.75" x14ac:dyDescent="0.25">
      <c r="B40" s="13"/>
      <c r="C40" s="6"/>
      <c r="D40" s="15" t="s">
        <v>330</v>
      </c>
      <c r="E40" s="6"/>
      <c r="F40" s="331">
        <v>21365</v>
      </c>
      <c r="G40" s="13"/>
      <c r="H40" s="260"/>
      <c r="I40" s="6"/>
      <c r="J40" s="14">
        <f t="shared" si="0"/>
        <v>0</v>
      </c>
      <c r="N40" s="332">
        <v>8329</v>
      </c>
      <c r="Q40"/>
    </row>
    <row r="41" spans="2:17" ht="15.75" x14ac:dyDescent="0.25">
      <c r="B41" s="13"/>
      <c r="C41" s="6"/>
      <c r="D41" s="15" t="s">
        <v>331</v>
      </c>
      <c r="E41" s="6"/>
      <c r="F41" s="331">
        <v>14125</v>
      </c>
      <c r="G41" s="13"/>
      <c r="H41" s="260"/>
      <c r="I41" s="6"/>
      <c r="J41" s="14">
        <f t="shared" si="0"/>
        <v>0</v>
      </c>
      <c r="N41" s="332">
        <v>22465</v>
      </c>
      <c r="Q41"/>
    </row>
    <row r="42" spans="2:17" ht="15.75" x14ac:dyDescent="0.25">
      <c r="B42" s="13"/>
      <c r="C42" s="6"/>
      <c r="D42" s="15" t="s">
        <v>332</v>
      </c>
      <c r="E42" s="6"/>
      <c r="F42" s="331">
        <v>7324</v>
      </c>
      <c r="G42" s="13"/>
      <c r="H42" s="260"/>
      <c r="I42" s="6"/>
      <c r="J42" s="14">
        <f t="shared" si="0"/>
        <v>0</v>
      </c>
      <c r="N42" s="332">
        <v>2544</v>
      </c>
      <c r="Q42"/>
    </row>
    <row r="43" spans="2:17" ht="15.75" x14ac:dyDescent="0.25">
      <c r="B43" s="13"/>
      <c r="C43" s="6"/>
      <c r="D43" s="15" t="s">
        <v>333</v>
      </c>
      <c r="E43" s="6"/>
      <c r="F43" s="331">
        <v>3567</v>
      </c>
      <c r="G43" s="13"/>
      <c r="H43" s="260"/>
      <c r="I43" s="6"/>
      <c r="J43" s="14">
        <f t="shared" si="0"/>
        <v>0</v>
      </c>
      <c r="N43" s="332">
        <v>10082</v>
      </c>
      <c r="Q43"/>
    </row>
    <row r="44" spans="2:17" ht="15.75" x14ac:dyDescent="0.25">
      <c r="B44" s="13"/>
      <c r="C44" s="6"/>
      <c r="D44" s="15" t="s">
        <v>334</v>
      </c>
      <c r="E44" s="6"/>
      <c r="F44" s="331">
        <v>10910</v>
      </c>
      <c r="G44" s="13"/>
      <c r="H44" s="260"/>
      <c r="I44" s="6"/>
      <c r="J44" s="14">
        <f t="shared" si="0"/>
        <v>0</v>
      </c>
      <c r="N44" s="332">
        <v>1586</v>
      </c>
      <c r="Q44"/>
    </row>
    <row r="45" spans="2:17" ht="15.75" x14ac:dyDescent="0.25">
      <c r="B45" s="13"/>
      <c r="C45" s="6"/>
      <c r="D45" s="15" t="s">
        <v>335</v>
      </c>
      <c r="E45" s="6"/>
      <c r="F45" s="331">
        <v>7513</v>
      </c>
      <c r="G45" s="13"/>
      <c r="H45" s="260"/>
      <c r="I45" s="6"/>
      <c r="J45" s="14">
        <f t="shared" si="0"/>
        <v>0</v>
      </c>
      <c r="N45" s="332">
        <v>938</v>
      </c>
      <c r="Q45"/>
    </row>
    <row r="46" spans="2:17" ht="15.75" x14ac:dyDescent="0.25">
      <c r="B46" s="13"/>
      <c r="C46" s="6"/>
      <c r="D46" s="15" t="s">
        <v>336</v>
      </c>
      <c r="E46" s="6"/>
      <c r="F46" s="331">
        <v>9704</v>
      </c>
      <c r="G46" s="13"/>
      <c r="H46" s="260"/>
      <c r="I46" s="6"/>
      <c r="J46" s="14">
        <f t="shared" si="0"/>
        <v>0</v>
      </c>
      <c r="N46" s="332">
        <v>1626</v>
      </c>
      <c r="Q46"/>
    </row>
    <row r="47" spans="2:17" ht="15.75" x14ac:dyDescent="0.25">
      <c r="B47" s="13"/>
      <c r="C47" s="6"/>
      <c r="D47" s="15" t="s">
        <v>337</v>
      </c>
      <c r="E47" s="6"/>
      <c r="F47" s="331">
        <v>8214</v>
      </c>
      <c r="G47" s="13"/>
      <c r="H47" s="260"/>
      <c r="I47" s="6"/>
      <c r="J47" s="14">
        <f t="shared" si="0"/>
        <v>0</v>
      </c>
      <c r="N47" s="332">
        <v>1742</v>
      </c>
      <c r="Q47"/>
    </row>
    <row r="48" spans="2:17" ht="15.75" x14ac:dyDescent="0.25">
      <c r="B48" s="13"/>
      <c r="C48" s="6"/>
      <c r="D48" s="15" t="s">
        <v>338</v>
      </c>
      <c r="E48" s="6"/>
      <c r="F48" s="331">
        <v>9316</v>
      </c>
      <c r="G48" s="13"/>
      <c r="H48" s="260"/>
      <c r="I48" s="6"/>
      <c r="J48" s="14">
        <f t="shared" si="0"/>
        <v>0</v>
      </c>
      <c r="N48" s="332">
        <v>2587</v>
      </c>
      <c r="Q48"/>
    </row>
    <row r="49" spans="1:17" ht="15.75" x14ac:dyDescent="0.25">
      <c r="B49" s="13"/>
      <c r="C49" s="6"/>
      <c r="D49" s="15" t="s">
        <v>339</v>
      </c>
      <c r="E49" s="6"/>
      <c r="F49" s="331">
        <v>7718</v>
      </c>
      <c r="G49" s="13"/>
      <c r="H49" s="260"/>
      <c r="I49" s="6"/>
      <c r="J49" s="14">
        <f t="shared" si="0"/>
        <v>0</v>
      </c>
      <c r="N49" s="332">
        <v>8459</v>
      </c>
      <c r="Q49"/>
    </row>
    <row r="50" spans="1:17" ht="15.75" x14ac:dyDescent="0.25">
      <c r="B50" s="13"/>
      <c r="C50" s="6"/>
      <c r="D50" s="15" t="s">
        <v>340</v>
      </c>
      <c r="E50" s="6"/>
      <c r="F50" s="331">
        <v>5764</v>
      </c>
      <c r="G50" s="13"/>
      <c r="H50" s="260"/>
      <c r="I50" s="6"/>
      <c r="J50" s="14">
        <f t="shared" si="0"/>
        <v>0</v>
      </c>
      <c r="N50" s="332">
        <v>1345</v>
      </c>
      <c r="Q50"/>
    </row>
    <row r="51" spans="1:17" ht="15.75" x14ac:dyDescent="0.25">
      <c r="B51" s="13"/>
      <c r="C51" s="6"/>
      <c r="D51" s="15" t="s">
        <v>341</v>
      </c>
      <c r="E51" s="6"/>
      <c r="F51" s="331">
        <v>8035</v>
      </c>
      <c r="G51" s="13"/>
      <c r="H51" s="260"/>
      <c r="I51" s="6"/>
      <c r="J51" s="14">
        <f t="shared" si="0"/>
        <v>0</v>
      </c>
      <c r="N51" s="332">
        <v>2196</v>
      </c>
      <c r="Q51"/>
    </row>
    <row r="52" spans="1:17" ht="12.75" x14ac:dyDescent="0.2">
      <c r="B52" s="13"/>
      <c r="C52" s="6"/>
      <c r="D52" s="15"/>
      <c r="E52" s="6"/>
      <c r="F52" s="6" t="s">
        <v>182</v>
      </c>
      <c r="G52" s="13"/>
      <c r="H52" s="20"/>
      <c r="I52" s="6"/>
      <c r="J52" s="14"/>
      <c r="Q52"/>
    </row>
    <row r="53" spans="1:17" ht="12.75" x14ac:dyDescent="0.2">
      <c r="B53" s="13"/>
      <c r="C53" s="6"/>
      <c r="D53" s="15" t="s">
        <v>342</v>
      </c>
      <c r="E53" s="6"/>
      <c r="G53" s="15"/>
      <c r="H53" s="188">
        <f>SUM(H35:H51)</f>
        <v>485.1</v>
      </c>
      <c r="I53" s="6"/>
      <c r="J53" s="14">
        <f>SUM(J35:J52)</f>
        <v>2799027</v>
      </c>
      <c r="L53" s="21">
        <f>J53/H53</f>
        <v>5770</v>
      </c>
      <c r="Q53"/>
    </row>
    <row r="54" spans="1:17" ht="12.75" x14ac:dyDescent="0.2">
      <c r="Q54"/>
    </row>
    <row r="55" spans="1:17" ht="12.75" x14ac:dyDescent="0.2">
      <c r="A55" s="5" t="s">
        <v>193</v>
      </c>
      <c r="B55" s="1" t="s">
        <v>348</v>
      </c>
      <c r="J55" s="261">
        <v>1008</v>
      </c>
      <c r="Q55"/>
    </row>
    <row r="56" spans="1:17" x14ac:dyDescent="0.2">
      <c r="B56" s="1" t="s">
        <v>347</v>
      </c>
      <c r="J56" s="1" t="s">
        <v>489</v>
      </c>
      <c r="Q56" s="265"/>
    </row>
    <row r="57" spans="1:17" x14ac:dyDescent="0.2">
      <c r="L57" s="1" t="s">
        <v>345</v>
      </c>
      <c r="N57" s="1" t="s">
        <v>346</v>
      </c>
    </row>
    <row r="58" spans="1:17" x14ac:dyDescent="0.2">
      <c r="A58" s="5" t="s">
        <v>195</v>
      </c>
      <c r="B58" s="1" t="s">
        <v>369</v>
      </c>
      <c r="L58" s="22">
        <f>N26*(J31+J55)</f>
        <v>3288007.8000000003</v>
      </c>
      <c r="N58" s="22">
        <f>N28*(J31+J55)</f>
        <v>0</v>
      </c>
    </row>
    <row r="59" spans="1:17" x14ac:dyDescent="0.2">
      <c r="L59" s="14"/>
    </row>
    <row r="60" spans="1:17" ht="12.75" customHeight="1" x14ac:dyDescent="0.2">
      <c r="A60" s="5" t="s">
        <v>196</v>
      </c>
      <c r="B60" s="1" t="s">
        <v>474</v>
      </c>
      <c r="H60" s="296">
        <f>253.32*H53</f>
        <v>122885.53200000001</v>
      </c>
    </row>
    <row r="61" spans="1:17" x14ac:dyDescent="0.2">
      <c r="H61" s="41"/>
      <c r="L61" s="40">
        <f>H60</f>
        <v>122885.53200000001</v>
      </c>
    </row>
    <row r="62" spans="1:17" x14ac:dyDescent="0.2">
      <c r="H62" s="41"/>
      <c r="L62" s="42"/>
    </row>
    <row r="63" spans="1:17" x14ac:dyDescent="0.2">
      <c r="L63" s="6" t="s">
        <v>370</v>
      </c>
      <c r="M63" s="6"/>
      <c r="N63" s="6" t="s">
        <v>322</v>
      </c>
    </row>
    <row r="64" spans="1:17" x14ac:dyDescent="0.2">
      <c r="A64" s="5" t="s">
        <v>323</v>
      </c>
      <c r="B64" s="1" t="s">
        <v>324</v>
      </c>
      <c r="L64" s="39">
        <f>L58+L61</f>
        <v>3410893.3320000004</v>
      </c>
      <c r="M64" s="15"/>
      <c r="N64" s="39">
        <f>N58+L61</f>
        <v>122885.53200000001</v>
      </c>
    </row>
    <row r="65" spans="1:14" ht="12.75" thickBot="1" x14ac:dyDescent="0.25">
      <c r="A65" s="10"/>
      <c r="B65" s="11"/>
      <c r="C65" s="11"/>
      <c r="D65" s="11"/>
      <c r="E65" s="11"/>
      <c r="F65" s="11"/>
      <c r="G65" s="11"/>
      <c r="H65" s="11"/>
      <c r="I65" s="11"/>
      <c r="J65" s="11"/>
      <c r="K65" s="11"/>
      <c r="L65" s="11"/>
      <c r="M65" s="11"/>
      <c r="N65" s="11"/>
    </row>
    <row r="66" spans="1:14" ht="12.75" thickTop="1" x14ac:dyDescent="0.2"/>
    <row r="68" spans="1:14" ht="12.75" customHeight="1" x14ac:dyDescent="0.2">
      <c r="A68" s="5" t="s">
        <v>493</v>
      </c>
      <c r="E68" s="15" t="s">
        <v>343</v>
      </c>
      <c r="F68" s="314" t="s">
        <v>488</v>
      </c>
      <c r="G68" s="314"/>
      <c r="H68" s="314"/>
      <c r="I68" s="314"/>
      <c r="J68" s="314"/>
    </row>
    <row r="70" spans="1:14" ht="12.75" x14ac:dyDescent="0.2">
      <c r="A70" s="23" t="s">
        <v>502</v>
      </c>
      <c r="N70" s="24">
        <v>43732</v>
      </c>
    </row>
  </sheetData>
  <phoneticPr fontId="0" type="noConversion"/>
  <pageMargins left="0.55000000000000004" right="0" top="0.75" bottom="0.25" header="0.5" footer="0"/>
  <pageSetup scale="7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workbookViewId="0">
      <selection activeCell="F98" sqref="F98"/>
    </sheetView>
  </sheetViews>
  <sheetFormatPr defaultRowHeight="14.25" x14ac:dyDescent="0.2"/>
  <cols>
    <col min="1" max="1" width="1.42578125" style="52" customWidth="1"/>
    <col min="2" max="2" width="6.42578125" style="52" customWidth="1"/>
    <col min="3" max="3" width="40" style="28" customWidth="1"/>
    <col min="4" max="5" width="15.7109375" style="28" customWidth="1"/>
    <col min="6" max="6" width="15.140625" style="28" customWidth="1"/>
    <col min="7" max="8" width="16.42578125" style="28" customWidth="1"/>
    <col min="9" max="10" width="9.140625" style="28"/>
    <col min="11" max="11" width="5.42578125" style="28" customWidth="1"/>
    <col min="12" max="16384" width="9.140625" style="28"/>
  </cols>
  <sheetData>
    <row r="1" spans="1:8" x14ac:dyDescent="0.2">
      <c r="A1" s="206" t="s">
        <v>494</v>
      </c>
      <c r="B1" s="47"/>
      <c r="C1" s="48"/>
      <c r="D1" s="49">
        <v>-1</v>
      </c>
      <c r="E1" s="50">
        <v>-2</v>
      </c>
      <c r="F1" s="51">
        <v>-3</v>
      </c>
      <c r="G1" s="50">
        <v>-4</v>
      </c>
      <c r="H1" s="50">
        <v>-4</v>
      </c>
    </row>
    <row r="2" spans="1:8" ht="15" thickBot="1" x14ac:dyDescent="0.25">
      <c r="A2" s="217"/>
      <c r="B2" s="52" t="s">
        <v>182</v>
      </c>
      <c r="C2" s="31"/>
      <c r="D2" s="106"/>
      <c r="E2" s="32" t="s">
        <v>30</v>
      </c>
      <c r="F2" s="246" t="s">
        <v>495</v>
      </c>
      <c r="H2" s="31"/>
    </row>
    <row r="3" spans="1:8" s="57" customFormat="1" ht="15.75" customHeight="1" thickBot="1" x14ac:dyDescent="0.3">
      <c r="B3" s="262" t="s">
        <v>488</v>
      </c>
      <c r="C3" s="263"/>
      <c r="D3" s="55" t="s">
        <v>184</v>
      </c>
      <c r="E3" s="55" t="s">
        <v>186</v>
      </c>
      <c r="F3" s="56"/>
      <c r="G3" s="85"/>
      <c r="H3" s="55" t="s">
        <v>422</v>
      </c>
    </row>
    <row r="4" spans="1:8" s="57" customFormat="1" ht="15.75" customHeight="1" x14ac:dyDescent="0.2">
      <c r="A4" s="214"/>
      <c r="B4" s="53"/>
      <c r="C4" s="54" t="s">
        <v>126</v>
      </c>
      <c r="D4" s="58" t="s">
        <v>185</v>
      </c>
      <c r="E4" s="55" t="s">
        <v>185</v>
      </c>
      <c r="F4" s="58" t="s">
        <v>187</v>
      </c>
      <c r="G4" s="55" t="s">
        <v>58</v>
      </c>
      <c r="H4" s="55" t="s">
        <v>58</v>
      </c>
    </row>
    <row r="5" spans="1:8" s="57" customFormat="1" ht="15" customHeight="1" x14ac:dyDescent="0.2">
      <c r="A5" s="215"/>
      <c r="B5" s="44"/>
      <c r="C5" s="45"/>
      <c r="D5" s="210">
        <v>43646</v>
      </c>
      <c r="E5" s="60">
        <v>44012</v>
      </c>
      <c r="F5" s="61" t="s">
        <v>188</v>
      </c>
      <c r="G5" s="123" t="s">
        <v>188</v>
      </c>
      <c r="H5" s="123" t="s">
        <v>188</v>
      </c>
    </row>
    <row r="6" spans="1:8" ht="21" customHeight="1" x14ac:dyDescent="0.25">
      <c r="A6" s="196" t="s">
        <v>107</v>
      </c>
      <c r="B6" s="62"/>
      <c r="C6" s="63" t="s">
        <v>132</v>
      </c>
      <c r="D6" s="211"/>
      <c r="E6" s="64"/>
      <c r="F6" s="64"/>
      <c r="G6" s="64"/>
      <c r="H6" s="64"/>
    </row>
    <row r="7" spans="1:8" x14ac:dyDescent="0.2">
      <c r="A7" s="80" t="s">
        <v>133</v>
      </c>
      <c r="B7" s="66"/>
      <c r="C7" s="33" t="s">
        <v>134</v>
      </c>
      <c r="D7" s="269"/>
      <c r="E7" s="269"/>
      <c r="F7" s="269"/>
      <c r="G7" s="269"/>
      <c r="H7" s="269"/>
    </row>
    <row r="8" spans="1:8" x14ac:dyDescent="0.2">
      <c r="A8" s="197"/>
      <c r="B8" s="66" t="s">
        <v>59</v>
      </c>
      <c r="C8" s="33" t="s">
        <v>207</v>
      </c>
      <c r="D8" s="271"/>
      <c r="E8" s="271"/>
      <c r="F8" s="271"/>
      <c r="G8" s="271"/>
      <c r="H8" s="271"/>
    </row>
    <row r="9" spans="1:8" x14ac:dyDescent="0.2">
      <c r="A9" s="197"/>
      <c r="B9" s="66" t="s">
        <v>135</v>
      </c>
      <c r="C9" s="33" t="s">
        <v>136</v>
      </c>
      <c r="D9" s="271"/>
      <c r="E9" s="271"/>
      <c r="F9" s="271"/>
      <c r="G9" s="271"/>
      <c r="H9" s="271"/>
    </row>
    <row r="10" spans="1:8" x14ac:dyDescent="0.2">
      <c r="A10" s="197"/>
      <c r="B10" s="66" t="s">
        <v>137</v>
      </c>
      <c r="C10" s="33" t="s">
        <v>208</v>
      </c>
      <c r="D10" s="271"/>
      <c r="E10" s="271"/>
      <c r="F10" s="271"/>
      <c r="G10" s="271"/>
      <c r="H10" s="271"/>
    </row>
    <row r="11" spans="1:8" x14ac:dyDescent="0.2">
      <c r="A11" s="197"/>
      <c r="B11" s="66" t="s">
        <v>138</v>
      </c>
      <c r="C11" s="33" t="s">
        <v>209</v>
      </c>
      <c r="D11" s="271"/>
      <c r="E11" s="271"/>
      <c r="F11" s="271"/>
      <c r="G11" s="271"/>
      <c r="H11" s="271"/>
    </row>
    <row r="12" spans="1:8" x14ac:dyDescent="0.2">
      <c r="A12" s="197"/>
      <c r="B12" s="66" t="s">
        <v>210</v>
      </c>
      <c r="C12" s="33" t="s">
        <v>211</v>
      </c>
      <c r="D12" s="271"/>
      <c r="E12" s="271"/>
      <c r="F12" s="271"/>
      <c r="G12" s="271"/>
      <c r="H12" s="271"/>
    </row>
    <row r="13" spans="1:8" x14ac:dyDescent="0.2">
      <c r="A13" s="197"/>
      <c r="B13" s="66" t="s">
        <v>60</v>
      </c>
      <c r="C13" s="33" t="s">
        <v>53</v>
      </c>
      <c r="D13" s="271"/>
      <c r="E13" s="271"/>
      <c r="F13" s="271"/>
      <c r="G13" s="271"/>
      <c r="H13" s="271"/>
    </row>
    <row r="14" spans="1:8" ht="25.5" customHeight="1" x14ac:dyDescent="0.2">
      <c r="A14" s="197" t="s">
        <v>139</v>
      </c>
      <c r="B14" s="65"/>
      <c r="C14" s="69" t="s">
        <v>212</v>
      </c>
      <c r="D14" s="271"/>
      <c r="E14" s="271"/>
      <c r="F14" s="271"/>
      <c r="G14" s="271"/>
      <c r="H14" s="271"/>
    </row>
    <row r="15" spans="1:8" x14ac:dyDescent="0.2">
      <c r="A15" s="197" t="s">
        <v>140</v>
      </c>
      <c r="B15" s="66"/>
      <c r="C15" s="33" t="s">
        <v>141</v>
      </c>
      <c r="D15" s="271"/>
      <c r="E15" s="271"/>
      <c r="F15" s="271"/>
      <c r="G15" s="271"/>
      <c r="H15" s="271"/>
    </row>
    <row r="16" spans="1:8" x14ac:dyDescent="0.2">
      <c r="A16" s="197"/>
      <c r="B16" s="66" t="s">
        <v>142</v>
      </c>
      <c r="C16" s="33" t="s">
        <v>213</v>
      </c>
      <c r="D16" s="271"/>
      <c r="E16" s="271"/>
      <c r="F16" s="271"/>
      <c r="G16" s="271"/>
      <c r="H16" s="271"/>
    </row>
    <row r="17" spans="1:8" x14ac:dyDescent="0.2">
      <c r="A17" s="197"/>
      <c r="B17" s="66" t="s">
        <v>143</v>
      </c>
      <c r="C17" s="33" t="s">
        <v>214</v>
      </c>
      <c r="D17" s="271"/>
      <c r="E17" s="271"/>
      <c r="F17" s="271"/>
      <c r="G17" s="271"/>
      <c r="H17" s="271"/>
    </row>
    <row r="18" spans="1:8" x14ac:dyDescent="0.2">
      <c r="A18" s="197"/>
      <c r="B18" s="66" t="s">
        <v>144</v>
      </c>
      <c r="C18" s="33" t="s">
        <v>215</v>
      </c>
      <c r="D18" s="271"/>
      <c r="E18" s="271"/>
      <c r="F18" s="271"/>
      <c r="G18" s="271"/>
      <c r="H18" s="271"/>
    </row>
    <row r="19" spans="1:8" x14ac:dyDescent="0.2">
      <c r="A19" s="197" t="s">
        <v>145</v>
      </c>
      <c r="B19" s="66"/>
      <c r="C19" s="33" t="s">
        <v>146</v>
      </c>
      <c r="D19" s="271"/>
      <c r="E19" s="271"/>
      <c r="F19" s="271"/>
      <c r="G19" s="271"/>
      <c r="H19" s="271"/>
    </row>
    <row r="20" spans="1:8" x14ac:dyDescent="0.2">
      <c r="A20" s="197"/>
      <c r="B20" s="66" t="s">
        <v>147</v>
      </c>
      <c r="C20" s="33" t="s">
        <v>216</v>
      </c>
      <c r="D20" s="271"/>
      <c r="E20" s="271"/>
      <c r="F20" s="271"/>
      <c r="G20" s="271"/>
      <c r="H20" s="271"/>
    </row>
    <row r="21" spans="1:8" x14ac:dyDescent="0.2">
      <c r="A21" s="197"/>
      <c r="B21" s="66" t="s">
        <v>148</v>
      </c>
      <c r="C21" s="33" t="s">
        <v>219</v>
      </c>
      <c r="D21" s="271"/>
      <c r="E21" s="271"/>
      <c r="F21" s="271"/>
      <c r="G21" s="271"/>
      <c r="H21" s="271"/>
    </row>
    <row r="22" spans="1:8" x14ac:dyDescent="0.2">
      <c r="A22" s="197"/>
      <c r="B22" s="66" t="s">
        <v>217</v>
      </c>
      <c r="C22" s="33" t="s">
        <v>220</v>
      </c>
      <c r="D22" s="271"/>
      <c r="E22" s="271"/>
      <c r="F22" s="271"/>
      <c r="G22" s="271"/>
      <c r="H22" s="271"/>
    </row>
    <row r="23" spans="1:8" x14ac:dyDescent="0.2">
      <c r="A23" s="197"/>
      <c r="B23" s="66" t="s">
        <v>218</v>
      </c>
      <c r="C23" s="33" t="s">
        <v>221</v>
      </c>
      <c r="D23" s="271"/>
      <c r="E23" s="271"/>
      <c r="F23" s="271"/>
      <c r="G23" s="271"/>
      <c r="H23" s="271"/>
    </row>
    <row r="24" spans="1:8" x14ac:dyDescent="0.2">
      <c r="A24" s="197" t="s">
        <v>55</v>
      </c>
      <c r="B24" s="66"/>
      <c r="C24" s="33" t="s">
        <v>222</v>
      </c>
      <c r="D24" s="271">
        <v>2.38</v>
      </c>
      <c r="E24" s="271"/>
      <c r="F24" s="271"/>
      <c r="G24" s="271"/>
      <c r="H24" s="271"/>
    </row>
    <row r="25" spans="1:8" x14ac:dyDescent="0.2">
      <c r="A25" s="197" t="s">
        <v>45</v>
      </c>
      <c r="B25" s="66"/>
      <c r="C25" s="33" t="s">
        <v>223</v>
      </c>
      <c r="D25" s="271"/>
      <c r="E25" s="271"/>
      <c r="F25" s="271"/>
      <c r="G25" s="271"/>
      <c r="H25" s="271"/>
    </row>
    <row r="26" spans="1:8" x14ac:dyDescent="0.2">
      <c r="A26" s="197"/>
      <c r="B26" s="66" t="s">
        <v>149</v>
      </c>
      <c r="C26" s="33" t="s">
        <v>224</v>
      </c>
      <c r="D26" s="271">
        <v>13507.73</v>
      </c>
      <c r="E26" s="271">
        <v>100</v>
      </c>
      <c r="F26" s="271">
        <v>50</v>
      </c>
      <c r="G26" s="271">
        <v>100</v>
      </c>
      <c r="H26" s="271"/>
    </row>
    <row r="27" spans="1:8" x14ac:dyDescent="0.2">
      <c r="A27" s="197"/>
      <c r="B27" s="66" t="s">
        <v>150</v>
      </c>
      <c r="C27" s="33" t="s">
        <v>225</v>
      </c>
      <c r="D27" s="271"/>
      <c r="E27" s="271"/>
      <c r="F27" s="271"/>
      <c r="G27" s="271"/>
      <c r="H27" s="271"/>
    </row>
    <row r="28" spans="1:8" x14ac:dyDescent="0.2">
      <c r="A28" s="197"/>
      <c r="B28" s="66" t="s">
        <v>151</v>
      </c>
      <c r="C28" s="33" t="s">
        <v>226</v>
      </c>
      <c r="D28" s="271"/>
      <c r="E28" s="271"/>
      <c r="F28" s="271"/>
      <c r="G28" s="271"/>
      <c r="H28" s="271"/>
    </row>
    <row r="29" spans="1:8" x14ac:dyDescent="0.2">
      <c r="A29" s="197"/>
      <c r="B29" s="66" t="s">
        <v>227</v>
      </c>
      <c r="C29" s="33" t="s">
        <v>228</v>
      </c>
      <c r="D29" s="271"/>
      <c r="E29" s="271"/>
      <c r="F29" s="271"/>
      <c r="G29" s="271"/>
      <c r="H29" s="271"/>
    </row>
    <row r="30" spans="1:8" x14ac:dyDescent="0.2">
      <c r="A30" s="80" t="s">
        <v>152</v>
      </c>
      <c r="B30" s="66"/>
      <c r="C30" s="33" t="s">
        <v>229</v>
      </c>
      <c r="D30" s="271">
        <v>82141.19</v>
      </c>
      <c r="E30" s="271">
        <v>61100</v>
      </c>
      <c r="F30" s="271">
        <v>69100</v>
      </c>
      <c r="G30" s="271">
        <v>61100</v>
      </c>
      <c r="H30" s="271"/>
    </row>
    <row r="31" spans="1:8" x14ac:dyDescent="0.2">
      <c r="A31" s="80" t="s">
        <v>153</v>
      </c>
      <c r="B31" s="66"/>
      <c r="C31" s="33" t="s">
        <v>154</v>
      </c>
      <c r="D31" s="271">
        <v>102793.25</v>
      </c>
      <c r="E31" s="271">
        <v>11324</v>
      </c>
      <c r="F31" s="271">
        <v>11324</v>
      </c>
      <c r="G31" s="271">
        <v>11324</v>
      </c>
      <c r="H31" s="271"/>
    </row>
    <row r="32" spans="1:8" x14ac:dyDescent="0.2">
      <c r="A32" s="80" t="s">
        <v>155</v>
      </c>
      <c r="B32" s="66"/>
      <c r="C32" s="33" t="s">
        <v>156</v>
      </c>
      <c r="D32" s="271"/>
      <c r="E32" s="271">
        <v>450000</v>
      </c>
      <c r="F32" s="271"/>
      <c r="G32" s="271"/>
      <c r="H32" s="271"/>
    </row>
    <row r="33" spans="1:8" x14ac:dyDescent="0.2">
      <c r="A33" s="197"/>
      <c r="B33" s="66" t="s">
        <v>157</v>
      </c>
      <c r="C33" s="33" t="s">
        <v>158</v>
      </c>
      <c r="D33" s="271">
        <v>200</v>
      </c>
      <c r="E33" s="271"/>
      <c r="F33" s="271"/>
      <c r="G33" s="271"/>
      <c r="H33" s="271"/>
    </row>
    <row r="34" spans="1:8" x14ac:dyDescent="0.2">
      <c r="A34" s="80"/>
      <c r="B34" s="65" t="s">
        <v>159</v>
      </c>
      <c r="C34" s="70" t="s">
        <v>160</v>
      </c>
      <c r="D34" s="269"/>
      <c r="E34" s="269"/>
      <c r="F34" s="269"/>
      <c r="G34" s="269"/>
      <c r="H34" s="269"/>
    </row>
    <row r="35" spans="1:8" x14ac:dyDescent="0.2">
      <c r="A35" s="80"/>
      <c r="B35" s="66" t="s">
        <v>231</v>
      </c>
      <c r="C35" s="33" t="s">
        <v>232</v>
      </c>
      <c r="D35" s="271"/>
      <c r="E35" s="271"/>
      <c r="F35" s="271"/>
      <c r="G35" s="271">
        <v>250000</v>
      </c>
      <c r="H35" s="271"/>
    </row>
    <row r="36" spans="1:8" x14ac:dyDescent="0.2">
      <c r="A36" s="80"/>
      <c r="B36" s="66" t="s">
        <v>233</v>
      </c>
      <c r="C36" s="33" t="s">
        <v>234</v>
      </c>
      <c r="D36" s="271"/>
      <c r="E36" s="271"/>
      <c r="F36" s="271"/>
      <c r="G36" s="271"/>
      <c r="H36" s="271"/>
    </row>
    <row r="37" spans="1:8" x14ac:dyDescent="0.2">
      <c r="A37" s="80"/>
      <c r="B37" s="66" t="s">
        <v>235</v>
      </c>
      <c r="C37" s="33" t="s">
        <v>236</v>
      </c>
      <c r="D37" s="271"/>
      <c r="E37" s="271"/>
      <c r="F37" s="271"/>
      <c r="G37" s="271"/>
      <c r="H37" s="271"/>
    </row>
    <row r="38" spans="1:8" x14ac:dyDescent="0.2">
      <c r="A38" s="264"/>
      <c r="B38" s="268">
        <v>1951</v>
      </c>
      <c r="C38" s="267" t="s">
        <v>427</v>
      </c>
      <c r="D38" s="271"/>
      <c r="E38" s="271"/>
      <c r="F38" s="271"/>
      <c r="G38" s="271"/>
      <c r="H38" s="271"/>
    </row>
    <row r="39" spans="1:8" x14ac:dyDescent="0.2">
      <c r="A39" s="80"/>
      <c r="B39" s="66" t="s">
        <v>237</v>
      </c>
      <c r="C39" s="33" t="s">
        <v>240</v>
      </c>
      <c r="D39" s="271"/>
      <c r="E39" s="271"/>
      <c r="F39" s="271"/>
      <c r="G39" s="271"/>
      <c r="H39" s="271"/>
    </row>
    <row r="40" spans="1:8" x14ac:dyDescent="0.2">
      <c r="A40" s="80"/>
      <c r="B40" s="66" t="s">
        <v>238</v>
      </c>
      <c r="C40" s="33" t="s">
        <v>241</v>
      </c>
      <c r="D40" s="271"/>
      <c r="E40" s="271"/>
      <c r="F40" s="271"/>
      <c r="G40" s="271"/>
      <c r="H40" s="271"/>
    </row>
    <row r="41" spans="1:8" x14ac:dyDescent="0.2">
      <c r="A41" s="80"/>
      <c r="B41" s="66" t="s">
        <v>239</v>
      </c>
      <c r="C41" s="33" t="s">
        <v>242</v>
      </c>
      <c r="D41" s="271"/>
      <c r="E41" s="271"/>
      <c r="F41" s="271"/>
      <c r="G41" s="271"/>
      <c r="H41" s="271"/>
    </row>
    <row r="42" spans="1:8" x14ac:dyDescent="0.2">
      <c r="A42" s="197"/>
      <c r="B42" s="65" t="s">
        <v>161</v>
      </c>
      <c r="C42" s="33" t="s">
        <v>230</v>
      </c>
      <c r="D42" s="271">
        <v>7195.81</v>
      </c>
      <c r="E42" s="271">
        <v>8000</v>
      </c>
      <c r="F42" s="271">
        <v>0</v>
      </c>
      <c r="G42" s="271">
        <v>8000</v>
      </c>
      <c r="H42" s="271"/>
    </row>
    <row r="43" spans="1:8" ht="15.75" thickBot="1" x14ac:dyDescent="0.3">
      <c r="A43" s="207" t="s">
        <v>162</v>
      </c>
      <c r="B43" s="72"/>
      <c r="C43" s="73"/>
      <c r="D43" s="74">
        <f>SUM(D7:D42)</f>
        <v>205840.36</v>
      </c>
      <c r="E43" s="74">
        <f>SUM(E7:E42)</f>
        <v>530524</v>
      </c>
      <c r="F43" s="74">
        <f>SUM(F7:F42)</f>
        <v>80474</v>
      </c>
      <c r="G43" s="74">
        <f>SUM(G7:G42)</f>
        <v>330524</v>
      </c>
      <c r="H43" s="74">
        <f>SUM(H7:H42)</f>
        <v>0</v>
      </c>
    </row>
    <row r="44" spans="1:8" ht="21.75" customHeight="1" thickTop="1" x14ac:dyDescent="0.25">
      <c r="A44" s="199" t="s">
        <v>163</v>
      </c>
      <c r="B44" s="76"/>
      <c r="C44" s="77" t="s">
        <v>164</v>
      </c>
      <c r="D44" s="212"/>
      <c r="E44" s="212"/>
      <c r="F44" s="212"/>
      <c r="G44" s="212"/>
      <c r="H44" s="212"/>
    </row>
    <row r="45" spans="1:8" x14ac:dyDescent="0.2">
      <c r="A45" s="79" t="s">
        <v>109</v>
      </c>
      <c r="B45" s="80"/>
      <c r="C45" s="70" t="s">
        <v>243</v>
      </c>
      <c r="D45" s="269"/>
      <c r="E45" s="269"/>
      <c r="F45" s="269"/>
      <c r="G45" s="269"/>
      <c r="H45" s="269"/>
    </row>
    <row r="46" spans="1:8" x14ac:dyDescent="0.2">
      <c r="A46" s="80"/>
      <c r="B46" s="65" t="s">
        <v>245</v>
      </c>
      <c r="C46" s="33" t="s">
        <v>246</v>
      </c>
      <c r="D46" s="271">
        <v>4723804.2300000004</v>
      </c>
      <c r="E46" s="271">
        <v>3256081</v>
      </c>
      <c r="F46" s="271">
        <v>3532321</v>
      </c>
      <c r="G46" s="271">
        <v>3288008</v>
      </c>
      <c r="H46" s="271"/>
    </row>
    <row r="47" spans="1:8" x14ac:dyDescent="0.2">
      <c r="A47" s="80"/>
      <c r="B47" s="65" t="s">
        <v>247</v>
      </c>
      <c r="C47" s="33" t="s">
        <v>248</v>
      </c>
      <c r="D47" s="271">
        <v>224515.68</v>
      </c>
      <c r="E47" s="271">
        <v>119906</v>
      </c>
      <c r="F47" s="271">
        <v>125165</v>
      </c>
      <c r="G47" s="271">
        <v>122886</v>
      </c>
      <c r="H47" s="271"/>
    </row>
    <row r="48" spans="1:8" x14ac:dyDescent="0.2">
      <c r="A48" s="79" t="s">
        <v>165</v>
      </c>
      <c r="B48" s="80"/>
      <c r="C48" s="33" t="s">
        <v>244</v>
      </c>
      <c r="D48" s="271"/>
      <c r="E48" s="271">
        <v>109062</v>
      </c>
      <c r="F48" s="271">
        <v>550578</v>
      </c>
      <c r="G48" s="271">
        <v>147140</v>
      </c>
      <c r="H48" s="271"/>
    </row>
    <row r="49" spans="1:11" x14ac:dyDescent="0.2">
      <c r="A49" s="80"/>
      <c r="B49" s="65" t="s">
        <v>249</v>
      </c>
      <c r="C49" s="33" t="s">
        <v>252</v>
      </c>
      <c r="D49" s="271"/>
      <c r="E49" s="271"/>
      <c r="F49" s="271"/>
      <c r="G49" s="271"/>
      <c r="H49" s="271"/>
    </row>
    <row r="50" spans="1:11" x14ac:dyDescent="0.2">
      <c r="A50" s="80"/>
      <c r="B50" s="65" t="s">
        <v>250</v>
      </c>
      <c r="C50" s="33" t="s">
        <v>253</v>
      </c>
      <c r="D50" s="271"/>
      <c r="E50" s="271"/>
      <c r="F50" s="271"/>
      <c r="G50" s="271"/>
      <c r="H50" s="271"/>
    </row>
    <row r="51" spans="1:11" x14ac:dyDescent="0.2">
      <c r="A51" s="80"/>
      <c r="B51" s="65" t="s">
        <v>251</v>
      </c>
      <c r="C51" s="33" t="s">
        <v>254</v>
      </c>
      <c r="D51" s="271"/>
      <c r="E51" s="271"/>
      <c r="F51" s="271"/>
      <c r="G51" s="271"/>
      <c r="H51" s="271"/>
      <c r="K51" s="81"/>
    </row>
    <row r="52" spans="1:11" x14ac:dyDescent="0.2">
      <c r="A52" s="79" t="s">
        <v>166</v>
      </c>
      <c r="B52" s="80"/>
      <c r="C52" s="33" t="s">
        <v>130</v>
      </c>
      <c r="D52" s="271"/>
      <c r="E52" s="271"/>
      <c r="F52" s="271"/>
      <c r="G52" s="271"/>
      <c r="H52" s="271"/>
      <c r="K52" s="81"/>
    </row>
    <row r="53" spans="1:11" x14ac:dyDescent="0.2">
      <c r="A53" s="79" t="s">
        <v>167</v>
      </c>
      <c r="B53" s="80"/>
      <c r="C53" s="33" t="s">
        <v>255</v>
      </c>
      <c r="D53" s="271"/>
      <c r="E53" s="271"/>
      <c r="F53" s="271"/>
      <c r="G53" s="271"/>
      <c r="H53" s="271"/>
    </row>
    <row r="54" spans="1:11" ht="20.25" customHeight="1" thickBot="1" x14ac:dyDescent="0.3">
      <c r="A54" s="198" t="s">
        <v>168</v>
      </c>
      <c r="B54" s="82"/>
      <c r="C54" s="73"/>
      <c r="D54" s="74">
        <f>SUM(D45:D53)</f>
        <v>4948319.91</v>
      </c>
      <c r="E54" s="74">
        <f>SUM(E45:E53)</f>
        <v>3485049</v>
      </c>
      <c r="F54" s="74">
        <f>SUM(F45:F53)</f>
        <v>4208064</v>
      </c>
      <c r="G54" s="74">
        <f>SUM(G45:G53)</f>
        <v>3558034</v>
      </c>
      <c r="H54" s="74">
        <f>SUM(H45:H53)</f>
        <v>0</v>
      </c>
    </row>
    <row r="55" spans="1:11" ht="20.25" customHeight="1" thickTop="1" x14ac:dyDescent="0.25">
      <c r="A55" s="104"/>
      <c r="B55" s="105"/>
      <c r="D55" s="96"/>
      <c r="E55" s="96"/>
      <c r="F55" s="96"/>
      <c r="G55" s="96"/>
      <c r="H55" s="96"/>
    </row>
    <row r="56" spans="1:11" x14ac:dyDescent="0.2">
      <c r="A56" s="83" t="str">
        <f>B3</f>
        <v>Quest Preparatory Academy</v>
      </c>
      <c r="B56" s="250"/>
      <c r="C56" s="251"/>
      <c r="G56" s="28" t="s">
        <v>497</v>
      </c>
    </row>
    <row r="57" spans="1:11" ht="14.25" customHeight="1" x14ac:dyDescent="0.2">
      <c r="D57" s="52"/>
    </row>
    <row r="58" spans="1:11" ht="17.25" customHeight="1" x14ac:dyDescent="0.2">
      <c r="A58" s="52" t="s">
        <v>494</v>
      </c>
      <c r="D58" s="28" t="s">
        <v>351</v>
      </c>
      <c r="G58" s="24"/>
      <c r="H58" s="24">
        <v>43732</v>
      </c>
    </row>
    <row r="59" spans="1:11" ht="17.25" customHeight="1" x14ac:dyDescent="0.2">
      <c r="G59" s="24"/>
      <c r="H59" s="24"/>
    </row>
    <row r="60" spans="1:11" ht="17.25" customHeight="1" x14ac:dyDescent="0.2">
      <c r="G60" s="24"/>
      <c r="H60" s="24"/>
    </row>
    <row r="61" spans="1:11" x14ac:dyDescent="0.2">
      <c r="A61" s="206"/>
      <c r="B61" s="47"/>
      <c r="C61" s="84"/>
      <c r="D61" s="49">
        <v>-1</v>
      </c>
      <c r="E61" s="50">
        <v>-2</v>
      </c>
      <c r="F61" s="51">
        <v>-3</v>
      </c>
      <c r="G61" s="50">
        <v>-4</v>
      </c>
      <c r="H61" s="50">
        <v>-4</v>
      </c>
    </row>
    <row r="62" spans="1:11" ht="15" x14ac:dyDescent="0.2">
      <c r="A62" s="214"/>
      <c r="B62" s="53"/>
      <c r="C62" s="54"/>
      <c r="D62" s="56"/>
      <c r="E62" s="59" t="s">
        <v>30</v>
      </c>
      <c r="F62" s="246" t="s">
        <v>495</v>
      </c>
      <c r="H62" s="31"/>
    </row>
    <row r="63" spans="1:11" ht="28.5" x14ac:dyDescent="0.2">
      <c r="A63" s="214"/>
      <c r="B63" s="53"/>
      <c r="C63" s="85"/>
      <c r="D63" s="58" t="s">
        <v>184</v>
      </c>
      <c r="E63" s="55" t="s">
        <v>186</v>
      </c>
      <c r="F63" s="56"/>
      <c r="G63" s="85"/>
      <c r="H63" s="55" t="s">
        <v>422</v>
      </c>
    </row>
    <row r="64" spans="1:11" ht="15" x14ac:dyDescent="0.2">
      <c r="A64" s="214"/>
      <c r="B64" s="53"/>
      <c r="C64" s="54" t="s">
        <v>126</v>
      </c>
      <c r="D64" s="58" t="s">
        <v>185</v>
      </c>
      <c r="E64" s="55" t="s">
        <v>185</v>
      </c>
      <c r="F64" s="58" t="s">
        <v>187</v>
      </c>
      <c r="G64" s="55" t="s">
        <v>58</v>
      </c>
      <c r="H64" s="55" t="s">
        <v>58</v>
      </c>
    </row>
    <row r="65" spans="1:8" ht="15" x14ac:dyDescent="0.2">
      <c r="A65" s="215"/>
      <c r="B65" s="44"/>
      <c r="C65" s="45"/>
      <c r="D65" s="210">
        <v>43646</v>
      </c>
      <c r="E65" s="60">
        <v>44012</v>
      </c>
      <c r="F65" s="61" t="s">
        <v>188</v>
      </c>
      <c r="G65" s="123" t="s">
        <v>188</v>
      </c>
      <c r="H65" s="123" t="s">
        <v>188</v>
      </c>
    </row>
    <row r="66" spans="1:8" ht="15" x14ac:dyDescent="0.25">
      <c r="A66" s="200" t="s">
        <v>56</v>
      </c>
      <c r="B66" s="86"/>
      <c r="C66" s="87" t="s">
        <v>127</v>
      </c>
      <c r="D66" s="106"/>
      <c r="E66" s="31"/>
      <c r="F66" s="31"/>
      <c r="G66" s="31"/>
      <c r="H66" s="31"/>
    </row>
    <row r="67" spans="1:8" ht="28.5" x14ac:dyDescent="0.2">
      <c r="A67" s="201" t="s">
        <v>95</v>
      </c>
      <c r="B67" s="88"/>
      <c r="C67" s="69" t="s">
        <v>260</v>
      </c>
      <c r="D67" s="273"/>
      <c r="E67" s="273"/>
      <c r="F67" s="273"/>
      <c r="G67" s="273"/>
      <c r="H67" s="273"/>
    </row>
    <row r="68" spans="1:8" x14ac:dyDescent="0.2">
      <c r="A68" s="202"/>
      <c r="B68" s="88" t="s">
        <v>256</v>
      </c>
      <c r="C68" s="69" t="s">
        <v>257</v>
      </c>
      <c r="D68" s="275"/>
      <c r="E68" s="275"/>
      <c r="F68" s="275"/>
      <c r="G68" s="275"/>
      <c r="H68" s="275"/>
    </row>
    <row r="69" spans="1:8" ht="28.5" x14ac:dyDescent="0.2">
      <c r="A69" s="202" t="s">
        <v>77</v>
      </c>
      <c r="B69" s="88"/>
      <c r="C69" s="69" t="s">
        <v>362</v>
      </c>
      <c r="D69" s="275"/>
      <c r="E69" s="275"/>
      <c r="F69" s="275"/>
      <c r="G69" s="275"/>
      <c r="H69" s="275"/>
    </row>
    <row r="70" spans="1:8" x14ac:dyDescent="0.2">
      <c r="A70" s="202" t="s">
        <v>80</v>
      </c>
      <c r="B70" s="88"/>
      <c r="C70" s="69" t="s">
        <v>361</v>
      </c>
      <c r="D70" s="275"/>
      <c r="E70" s="275"/>
      <c r="F70" s="275"/>
      <c r="G70" s="275"/>
      <c r="H70" s="275"/>
    </row>
    <row r="71" spans="1:8" ht="28.5" x14ac:dyDescent="0.2">
      <c r="A71" s="202" t="s">
        <v>83</v>
      </c>
      <c r="B71" s="88"/>
      <c r="C71" s="69" t="s">
        <v>363</v>
      </c>
      <c r="D71" s="275">
        <f>106925+414494-16082</f>
        <v>505337</v>
      </c>
      <c r="E71" s="275">
        <v>651903</v>
      </c>
      <c r="F71" s="275">
        <v>147140</v>
      </c>
      <c r="G71" s="275">
        <v>550578</v>
      </c>
      <c r="H71" s="275"/>
    </row>
    <row r="72" spans="1:8" ht="28.5" x14ac:dyDescent="0.2">
      <c r="A72" s="202" t="s">
        <v>258</v>
      </c>
      <c r="B72" s="88"/>
      <c r="C72" s="69" t="s">
        <v>259</v>
      </c>
      <c r="D72" s="275"/>
      <c r="E72" s="275"/>
      <c r="F72" s="275"/>
      <c r="G72" s="275"/>
      <c r="H72" s="275"/>
    </row>
    <row r="73" spans="1:8" x14ac:dyDescent="0.2">
      <c r="A73" s="201" t="s">
        <v>129</v>
      </c>
      <c r="B73" s="88"/>
      <c r="C73" s="69" t="s">
        <v>130</v>
      </c>
      <c r="D73" s="275"/>
      <c r="E73" s="275"/>
      <c r="F73" s="275"/>
      <c r="G73" s="275"/>
      <c r="H73" s="275"/>
    </row>
    <row r="74" spans="1:8" x14ac:dyDescent="0.2">
      <c r="A74" s="202" t="s">
        <v>61</v>
      </c>
      <c r="B74" s="88"/>
      <c r="C74" s="69" t="s">
        <v>261</v>
      </c>
      <c r="D74" s="275"/>
      <c r="E74" s="275"/>
      <c r="F74" s="275"/>
      <c r="G74" s="275"/>
      <c r="H74" s="275"/>
    </row>
    <row r="75" spans="1:8" ht="21.75" customHeight="1" thickBot="1" x14ac:dyDescent="0.3">
      <c r="A75" s="203" t="s">
        <v>131</v>
      </c>
      <c r="B75" s="92"/>
      <c r="C75" s="93"/>
      <c r="D75" s="116">
        <f>SUM(D67:D74)</f>
        <v>505337</v>
      </c>
      <c r="E75" s="94">
        <f>SUM(E67:E74)</f>
        <v>651903</v>
      </c>
      <c r="F75" s="94">
        <f>SUM(F67:F74)</f>
        <v>147140</v>
      </c>
      <c r="G75" s="94">
        <f>SUM(G67:G74)</f>
        <v>550578</v>
      </c>
      <c r="H75" s="94">
        <f>SUM(H67:H74)</f>
        <v>0</v>
      </c>
    </row>
    <row r="76" spans="1:8" ht="15" thickTop="1" x14ac:dyDescent="0.2">
      <c r="A76" s="216"/>
      <c r="B76" s="47"/>
      <c r="C76" s="48"/>
      <c r="D76" s="49">
        <v>-1</v>
      </c>
      <c r="E76" s="50">
        <v>-2</v>
      </c>
      <c r="F76" s="51">
        <v>-3</v>
      </c>
      <c r="G76" s="50">
        <v>-4</v>
      </c>
      <c r="H76" s="50">
        <v>-4</v>
      </c>
    </row>
    <row r="77" spans="1:8" x14ac:dyDescent="0.2">
      <c r="A77" s="214"/>
      <c r="B77" s="57"/>
      <c r="C77" s="85"/>
      <c r="D77" s="56"/>
      <c r="E77" s="59" t="s">
        <v>30</v>
      </c>
      <c r="F77" s="246" t="s">
        <v>495</v>
      </c>
      <c r="H77" s="31"/>
    </row>
    <row r="78" spans="1:8" ht="28.5" customHeight="1" x14ac:dyDescent="0.2">
      <c r="A78" s="214"/>
      <c r="B78" s="336" t="s">
        <v>189</v>
      </c>
      <c r="C78" s="315"/>
      <c r="D78" s="58" t="s">
        <v>184</v>
      </c>
      <c r="E78" s="55" t="s">
        <v>186</v>
      </c>
      <c r="F78" s="56"/>
      <c r="G78" s="85"/>
      <c r="H78" s="55" t="s">
        <v>422</v>
      </c>
    </row>
    <row r="79" spans="1:8" ht="15" customHeight="1" x14ac:dyDescent="0.2">
      <c r="A79" s="214"/>
      <c r="B79" s="336" t="s">
        <v>190</v>
      </c>
      <c r="C79" s="315"/>
      <c r="D79" s="58" t="s">
        <v>185</v>
      </c>
      <c r="E79" s="55" t="s">
        <v>185</v>
      </c>
      <c r="F79" s="58" t="s">
        <v>187</v>
      </c>
      <c r="G79" s="55" t="s">
        <v>58</v>
      </c>
      <c r="H79" s="55" t="s">
        <v>58</v>
      </c>
    </row>
    <row r="80" spans="1:8" ht="15" x14ac:dyDescent="0.2">
      <c r="A80" s="215"/>
      <c r="B80" s="44"/>
      <c r="C80" s="45"/>
      <c r="D80" s="210">
        <f>D65</f>
        <v>43646</v>
      </c>
      <c r="E80" s="60">
        <f>E65</f>
        <v>44012</v>
      </c>
      <c r="F80" s="61" t="s">
        <v>188</v>
      </c>
      <c r="G80" s="123" t="s">
        <v>188</v>
      </c>
      <c r="H80" s="123" t="s">
        <v>188</v>
      </c>
    </row>
    <row r="81" spans="1:8" ht="15" x14ac:dyDescent="0.25">
      <c r="A81" s="200" t="s">
        <v>116</v>
      </c>
      <c r="B81" s="86"/>
      <c r="C81" s="87" t="s">
        <v>262</v>
      </c>
      <c r="D81" s="213"/>
      <c r="E81" s="95"/>
      <c r="F81" s="95"/>
      <c r="G81" s="95"/>
      <c r="H81" s="95"/>
    </row>
    <row r="82" spans="1:8" x14ac:dyDescent="0.2">
      <c r="A82" s="201" t="s">
        <v>117</v>
      </c>
      <c r="B82" s="88"/>
      <c r="C82" s="69" t="s">
        <v>263</v>
      </c>
      <c r="D82" s="266"/>
      <c r="E82" s="269"/>
      <c r="F82" s="269"/>
      <c r="G82" s="269"/>
      <c r="H82" s="269"/>
    </row>
    <row r="83" spans="1:8" x14ac:dyDescent="0.2">
      <c r="A83" s="202"/>
      <c r="B83" s="88" t="s">
        <v>264</v>
      </c>
      <c r="C83" s="69" t="s">
        <v>265</v>
      </c>
      <c r="D83" s="270"/>
      <c r="E83" s="271"/>
      <c r="F83" s="271"/>
      <c r="G83" s="271"/>
      <c r="H83" s="271"/>
    </row>
    <row r="84" spans="1:8" ht="28.5" x14ac:dyDescent="0.2">
      <c r="A84" s="202"/>
      <c r="B84" s="88" t="s">
        <v>266</v>
      </c>
      <c r="C84" s="69" t="s">
        <v>267</v>
      </c>
      <c r="D84" s="270"/>
      <c r="E84" s="271"/>
      <c r="F84" s="271"/>
      <c r="G84" s="271"/>
      <c r="H84" s="271"/>
    </row>
    <row r="85" spans="1:8" x14ac:dyDescent="0.2">
      <c r="A85" s="202" t="s">
        <v>66</v>
      </c>
      <c r="B85" s="88"/>
      <c r="C85" s="69" t="s">
        <v>268</v>
      </c>
      <c r="D85" s="270"/>
      <c r="E85" s="271"/>
      <c r="F85" s="271"/>
      <c r="G85" s="271"/>
      <c r="H85" s="271"/>
    </row>
    <row r="86" spans="1:8" ht="28.5" x14ac:dyDescent="0.2">
      <c r="A86" s="202" t="s">
        <v>57</v>
      </c>
      <c r="B86" s="88"/>
      <c r="C86" s="69" t="s">
        <v>269</v>
      </c>
      <c r="D86" s="270"/>
      <c r="E86" s="271"/>
      <c r="F86" s="271"/>
      <c r="G86" s="271"/>
      <c r="H86" s="271"/>
    </row>
    <row r="87" spans="1:8" x14ac:dyDescent="0.2">
      <c r="A87" s="202" t="s">
        <v>118</v>
      </c>
      <c r="B87" s="88"/>
      <c r="C87" s="69" t="s">
        <v>272</v>
      </c>
      <c r="D87" s="270"/>
      <c r="E87" s="271"/>
      <c r="F87" s="271"/>
      <c r="G87" s="271"/>
      <c r="H87" s="271"/>
    </row>
    <row r="88" spans="1:8" x14ac:dyDescent="0.2">
      <c r="A88" s="202" t="s">
        <v>270</v>
      </c>
      <c r="B88" s="88"/>
      <c r="C88" s="69" t="s">
        <v>273</v>
      </c>
      <c r="D88" s="270"/>
      <c r="E88" s="271"/>
      <c r="F88" s="271"/>
      <c r="G88" s="271"/>
      <c r="H88" s="271"/>
    </row>
    <row r="89" spans="1:8" x14ac:dyDescent="0.2">
      <c r="A89" s="202" t="s">
        <v>271</v>
      </c>
      <c r="B89" s="88"/>
      <c r="C89" s="69" t="s">
        <v>274</v>
      </c>
      <c r="D89" s="270"/>
      <c r="E89" s="271"/>
      <c r="F89" s="271"/>
      <c r="G89" s="271"/>
      <c r="H89" s="271"/>
    </row>
    <row r="90" spans="1:8" ht="15" x14ac:dyDescent="0.25">
      <c r="A90" s="204" t="s">
        <v>70</v>
      </c>
      <c r="B90" s="88"/>
      <c r="C90" s="97" t="s">
        <v>275</v>
      </c>
      <c r="D90" s="270"/>
      <c r="E90" s="271"/>
      <c r="F90" s="271"/>
      <c r="G90" s="271"/>
      <c r="H90" s="271"/>
    </row>
    <row r="91" spans="1:8" x14ac:dyDescent="0.2">
      <c r="A91" s="202" t="s">
        <v>276</v>
      </c>
      <c r="B91" s="88"/>
      <c r="C91" s="69" t="s">
        <v>280</v>
      </c>
      <c r="D91" s="270"/>
      <c r="E91" s="271"/>
      <c r="F91" s="271"/>
      <c r="G91" s="271"/>
      <c r="H91" s="271"/>
    </row>
    <row r="92" spans="1:8" ht="28.5" x14ac:dyDescent="0.2">
      <c r="A92" s="202" t="s">
        <v>277</v>
      </c>
      <c r="B92" s="88"/>
      <c r="C92" s="69" t="s">
        <v>281</v>
      </c>
      <c r="D92" s="270"/>
      <c r="E92" s="271"/>
      <c r="F92" s="271"/>
      <c r="G92" s="271"/>
      <c r="H92" s="271"/>
    </row>
    <row r="93" spans="1:8" x14ac:dyDescent="0.2">
      <c r="A93" s="202" t="s">
        <v>278</v>
      </c>
      <c r="B93" s="88"/>
      <c r="C93" s="69" t="s">
        <v>388</v>
      </c>
      <c r="D93" s="270"/>
      <c r="E93" s="271"/>
      <c r="F93" s="271"/>
      <c r="G93" s="271"/>
      <c r="H93" s="271"/>
    </row>
    <row r="94" spans="1:8" x14ac:dyDescent="0.2">
      <c r="A94" s="202" t="s">
        <v>279</v>
      </c>
      <c r="B94" s="88"/>
      <c r="C94" s="69" t="s">
        <v>282</v>
      </c>
      <c r="D94" s="270"/>
      <c r="E94" s="271"/>
      <c r="F94" s="271"/>
      <c r="G94" s="271"/>
      <c r="H94" s="271"/>
    </row>
    <row r="95" spans="1:8" ht="15.75" thickBot="1" x14ac:dyDescent="0.3">
      <c r="A95" s="205" t="s">
        <v>119</v>
      </c>
      <c r="B95" s="98"/>
      <c r="C95" s="35"/>
      <c r="D95" s="133">
        <f>SUM(D82:D94)</f>
        <v>0</v>
      </c>
      <c r="E95" s="99">
        <f>SUM(E82:E94)</f>
        <v>0</v>
      </c>
      <c r="F95" s="99">
        <f>SUM(F82:F94)</f>
        <v>0</v>
      </c>
      <c r="G95" s="99">
        <f>SUM(G82:G94)</f>
        <v>0</v>
      </c>
      <c r="H95" s="99">
        <f>SUM(H82:H94)</f>
        <v>0</v>
      </c>
    </row>
    <row r="96" spans="1:8" ht="15" x14ac:dyDescent="0.25">
      <c r="A96" s="204" t="s">
        <v>283</v>
      </c>
      <c r="B96" s="88"/>
      <c r="C96" s="33"/>
      <c r="D96" s="135"/>
      <c r="E96" s="68"/>
      <c r="F96" s="68"/>
      <c r="G96" s="68"/>
      <c r="H96" s="68"/>
    </row>
    <row r="97" spans="1:8" x14ac:dyDescent="0.2">
      <c r="A97" s="201"/>
      <c r="B97" s="88" t="s">
        <v>120</v>
      </c>
      <c r="C97" s="33"/>
      <c r="D97" s="271"/>
      <c r="E97" s="271">
        <v>0</v>
      </c>
      <c r="F97" s="271"/>
      <c r="G97" s="271"/>
      <c r="H97" s="271"/>
    </row>
    <row r="98" spans="1:8" x14ac:dyDescent="0.2">
      <c r="A98" s="202"/>
      <c r="B98" s="88" t="s">
        <v>121</v>
      </c>
      <c r="C98" s="33"/>
      <c r="D98" s="270">
        <v>-224737</v>
      </c>
      <c r="E98" s="271">
        <v>-308722</v>
      </c>
      <c r="F98" s="271">
        <v>-144407</v>
      </c>
      <c r="G98" s="271">
        <v>23897</v>
      </c>
      <c r="H98" s="271"/>
    </row>
    <row r="99" spans="1:8" ht="15.75" thickBot="1" x14ac:dyDescent="0.3">
      <c r="A99" s="205" t="s">
        <v>122</v>
      </c>
      <c r="B99" s="98"/>
      <c r="C99" s="35"/>
      <c r="D99" s="133">
        <f>SUM(D97:D98)</f>
        <v>-224737</v>
      </c>
      <c r="E99" s="99">
        <f>SUM(E97:E98)</f>
        <v>-308722</v>
      </c>
      <c r="F99" s="99">
        <f>SUM(F97:F98)</f>
        <v>-144407</v>
      </c>
      <c r="G99" s="99">
        <f>SUM(G97:G98)</f>
        <v>23897</v>
      </c>
      <c r="H99" s="99">
        <f>SUM(H97:H98)</f>
        <v>0</v>
      </c>
    </row>
    <row r="100" spans="1:8" x14ac:dyDescent="0.2">
      <c r="A100" s="202"/>
      <c r="B100" s="88" t="s">
        <v>123</v>
      </c>
      <c r="C100" s="33"/>
      <c r="D100" s="270"/>
      <c r="E100" s="271">
        <v>300000</v>
      </c>
      <c r="F100" s="271"/>
      <c r="G100" s="271"/>
      <c r="H100" s="271"/>
    </row>
    <row r="101" spans="1:8" x14ac:dyDescent="0.2">
      <c r="A101" s="201"/>
      <c r="B101" s="88" t="s">
        <v>124</v>
      </c>
      <c r="C101" s="33"/>
      <c r="D101" s="270"/>
      <c r="E101" s="271"/>
      <c r="F101" s="271"/>
      <c r="G101" s="271"/>
      <c r="H101" s="271"/>
    </row>
    <row r="102" spans="1:8" ht="15.75" thickBot="1" x14ac:dyDescent="0.3">
      <c r="A102" s="203" t="s">
        <v>125</v>
      </c>
      <c r="B102" s="92"/>
      <c r="C102" s="73"/>
      <c r="D102" s="74">
        <f>D43+D54+D75+D95+D99</f>
        <v>5434760.2700000005</v>
      </c>
      <c r="E102" s="74">
        <f>E43+E54+E75+E95+E99+E100+E101</f>
        <v>4658754</v>
      </c>
      <c r="F102" s="74">
        <f>F43+F54+F75+F95+F99</f>
        <v>4291271</v>
      </c>
      <c r="G102" s="74">
        <f>G43+G54+G75+G95+G99</f>
        <v>4463033</v>
      </c>
      <c r="H102" s="74">
        <f>H43+H54+H75+H95+H99</f>
        <v>0</v>
      </c>
    </row>
    <row r="103" spans="1:8" ht="15.75" thickTop="1" x14ac:dyDescent="0.25">
      <c r="A103" s="102"/>
      <c r="B103" s="100"/>
      <c r="D103" s="96"/>
      <c r="E103" s="96"/>
      <c r="F103" s="96"/>
      <c r="G103" s="96"/>
      <c r="H103" s="96"/>
    </row>
    <row r="104" spans="1:8" ht="15" x14ac:dyDescent="0.25">
      <c r="A104" s="102"/>
      <c r="B104" s="100"/>
      <c r="D104" s="96"/>
      <c r="E104" s="96"/>
      <c r="F104" s="96"/>
      <c r="G104" s="96"/>
      <c r="H104" s="96"/>
    </row>
    <row r="105" spans="1:8" x14ac:dyDescent="0.2">
      <c r="A105" s="28" t="s">
        <v>488</v>
      </c>
      <c r="B105" s="88"/>
      <c r="C105" s="30"/>
      <c r="G105" s="28" t="s">
        <v>497</v>
      </c>
    </row>
    <row r="106" spans="1:8" x14ac:dyDescent="0.2">
      <c r="A106" s="100"/>
      <c r="B106" s="100"/>
    </row>
    <row r="107" spans="1:8" x14ac:dyDescent="0.2">
      <c r="A107" s="100"/>
      <c r="D107" s="52"/>
    </row>
    <row r="108" spans="1:8" x14ac:dyDescent="0.2">
      <c r="A108" s="52" t="s">
        <v>494</v>
      </c>
      <c r="E108" s="28" t="s">
        <v>350</v>
      </c>
      <c r="G108" s="101"/>
      <c r="H108" s="24">
        <v>43732</v>
      </c>
    </row>
  </sheetData>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1549-20A9-4AF8-8EED-26F5FCACBDEA}">
  <dimension ref="A1:L558"/>
  <sheetViews>
    <sheetView workbookViewId="0">
      <selection activeCell="G549" sqref="G549"/>
    </sheetView>
  </sheetViews>
  <sheetFormatPr defaultRowHeight="14.25" x14ac:dyDescent="0.2"/>
  <cols>
    <col min="1" max="1" width="2.85546875" style="52" customWidth="1"/>
    <col min="2" max="2" width="3.7109375" style="52" customWidth="1"/>
    <col min="3" max="3" width="5.42578125" style="52" customWidth="1"/>
    <col min="4" max="4" width="32.7109375" style="28" customWidth="1"/>
    <col min="5" max="6" width="17.7109375" style="28" customWidth="1"/>
    <col min="7" max="7" width="16.7109375" style="28" customWidth="1"/>
    <col min="8" max="9" width="17.7109375" style="28" customWidth="1"/>
    <col min="10" max="16384" width="9.140625" style="28"/>
  </cols>
  <sheetData>
    <row r="1" spans="1:9" ht="15" x14ac:dyDescent="0.25">
      <c r="A1" s="277" t="s">
        <v>488</v>
      </c>
      <c r="B1" s="47"/>
      <c r="C1" s="47"/>
      <c r="D1" s="48"/>
      <c r="E1" s="145">
        <v>-1</v>
      </c>
      <c r="F1" s="146">
        <v>-2</v>
      </c>
      <c r="G1" s="193">
        <v>-3</v>
      </c>
      <c r="H1" s="146">
        <v>-4</v>
      </c>
      <c r="I1" s="146">
        <v>-5</v>
      </c>
    </row>
    <row r="2" spans="1:9" x14ac:dyDescent="0.2">
      <c r="A2" s="217"/>
      <c r="B2" s="52" t="s">
        <v>496</v>
      </c>
      <c r="D2" s="31"/>
      <c r="E2" s="147"/>
      <c r="F2" s="218" t="s">
        <v>30</v>
      </c>
      <c r="G2" s="316" t="s">
        <v>495</v>
      </c>
      <c r="H2" s="3"/>
      <c r="I2" s="152"/>
    </row>
    <row r="3" spans="1:9" x14ac:dyDescent="0.2">
      <c r="A3" s="217"/>
      <c r="D3" s="31"/>
      <c r="E3" s="148" t="s">
        <v>184</v>
      </c>
      <c r="F3" s="148" t="s">
        <v>186</v>
      </c>
      <c r="G3" s="149"/>
      <c r="H3" s="219"/>
      <c r="I3" s="148" t="s">
        <v>422</v>
      </c>
    </row>
    <row r="4" spans="1:9" ht="12.75" customHeight="1" x14ac:dyDescent="0.2">
      <c r="A4" s="217"/>
      <c r="B4" s="107" t="s">
        <v>44</v>
      </c>
      <c r="C4" s="28"/>
      <c r="D4" s="31"/>
      <c r="E4" s="148" t="s">
        <v>185</v>
      </c>
      <c r="F4" s="148" t="s">
        <v>185</v>
      </c>
      <c r="G4" s="150" t="s">
        <v>187</v>
      </c>
      <c r="H4" s="148" t="s">
        <v>58</v>
      </c>
      <c r="I4" s="148" t="s">
        <v>58</v>
      </c>
    </row>
    <row r="5" spans="1:9" s="57" customFormat="1" ht="15.75" customHeight="1" x14ac:dyDescent="0.2">
      <c r="A5" s="215"/>
      <c r="B5" s="317"/>
      <c r="C5" s="317"/>
      <c r="D5" s="318"/>
      <c r="E5" s="4">
        <v>43646</v>
      </c>
      <c r="F5" s="4">
        <v>44012</v>
      </c>
      <c r="G5" s="151" t="s">
        <v>188</v>
      </c>
      <c r="H5" s="220" t="s">
        <v>188</v>
      </c>
      <c r="I5" s="220" t="s">
        <v>188</v>
      </c>
    </row>
    <row r="6" spans="1:9" ht="18.75" customHeight="1" x14ac:dyDescent="0.25">
      <c r="A6" s="196" t="s">
        <v>46</v>
      </c>
      <c r="B6" s="62"/>
      <c r="C6" s="63" t="s">
        <v>113</v>
      </c>
      <c r="D6" s="108"/>
      <c r="E6" s="78"/>
      <c r="F6" s="78"/>
      <c r="G6" s="78"/>
      <c r="H6" s="78"/>
      <c r="I6" s="78"/>
    </row>
    <row r="7" spans="1:9" x14ac:dyDescent="0.2">
      <c r="A7" s="197"/>
      <c r="B7" s="66" t="s">
        <v>107</v>
      </c>
      <c r="C7" s="66"/>
      <c r="D7" s="33" t="s">
        <v>108</v>
      </c>
      <c r="E7" s="36"/>
      <c r="F7" s="36"/>
      <c r="G7" s="36"/>
      <c r="H7" s="36"/>
      <c r="I7" s="36"/>
    </row>
    <row r="8" spans="1:9" x14ac:dyDescent="0.2">
      <c r="A8" s="197"/>
      <c r="B8" s="66"/>
      <c r="C8" s="66" t="s">
        <v>46</v>
      </c>
      <c r="D8" s="33" t="s">
        <v>47</v>
      </c>
      <c r="E8" s="275">
        <v>1527207</v>
      </c>
      <c r="F8" s="275">
        <v>1446731</v>
      </c>
      <c r="G8" s="275">
        <v>1475027</v>
      </c>
      <c r="H8" s="275">
        <v>1251988</v>
      </c>
      <c r="I8" s="275"/>
    </row>
    <row r="9" spans="1:9" x14ac:dyDescent="0.2">
      <c r="A9" s="197"/>
      <c r="B9" s="66"/>
      <c r="C9" s="66" t="s">
        <v>48</v>
      </c>
      <c r="D9" s="33" t="s">
        <v>49</v>
      </c>
      <c r="E9" s="275">
        <v>335942</v>
      </c>
      <c r="F9" s="275">
        <v>413917</v>
      </c>
      <c r="G9" s="275">
        <v>409812</v>
      </c>
      <c r="H9" s="275">
        <v>365043</v>
      </c>
      <c r="I9" s="275"/>
    </row>
    <row r="10" spans="1:9" x14ac:dyDescent="0.2">
      <c r="A10" s="197"/>
      <c r="B10" s="66"/>
      <c r="C10" s="66" t="s">
        <v>63</v>
      </c>
      <c r="D10" s="33"/>
      <c r="E10" s="275">
        <v>883549</v>
      </c>
      <c r="F10" s="275">
        <v>208028</v>
      </c>
      <c r="G10" s="275">
        <v>55124</v>
      </c>
      <c r="H10" s="275">
        <v>226624</v>
      </c>
      <c r="I10" s="275"/>
    </row>
    <row r="11" spans="1:9" x14ac:dyDescent="0.2">
      <c r="A11" s="197"/>
      <c r="B11" s="66"/>
      <c r="C11" s="66" t="s">
        <v>50</v>
      </c>
      <c r="D11" s="33" t="s">
        <v>51</v>
      </c>
      <c r="E11" s="275">
        <v>107756</v>
      </c>
      <c r="F11" s="275">
        <v>71407</v>
      </c>
      <c r="G11" s="275">
        <v>60169</v>
      </c>
      <c r="H11" s="275">
        <v>95058</v>
      </c>
      <c r="I11" s="275"/>
    </row>
    <row r="12" spans="1:9" x14ac:dyDescent="0.2">
      <c r="A12" s="197"/>
      <c r="B12" s="66"/>
      <c r="C12" s="66" t="s">
        <v>54</v>
      </c>
      <c r="D12" s="33" t="s">
        <v>64</v>
      </c>
      <c r="E12" s="275">
        <v>23386</v>
      </c>
      <c r="F12" s="275">
        <v>35334</v>
      </c>
      <c r="G12" s="275">
        <v>26334</v>
      </c>
      <c r="H12" s="275">
        <v>35334</v>
      </c>
      <c r="I12" s="275"/>
    </row>
    <row r="13" spans="1:9" x14ac:dyDescent="0.2">
      <c r="A13" s="197"/>
      <c r="B13" s="66"/>
      <c r="C13" s="66" t="s">
        <v>52</v>
      </c>
      <c r="D13" s="33" t="s">
        <v>53</v>
      </c>
      <c r="E13" s="275">
        <v>30</v>
      </c>
      <c r="F13" s="275">
        <v>30</v>
      </c>
      <c r="G13" s="275">
        <v>0</v>
      </c>
      <c r="H13" s="275">
        <v>30</v>
      </c>
      <c r="I13" s="275"/>
    </row>
    <row r="14" spans="1:9" x14ac:dyDescent="0.2">
      <c r="A14" s="197"/>
      <c r="B14" s="66" t="s">
        <v>301</v>
      </c>
      <c r="C14" s="66"/>
      <c r="D14" s="33"/>
      <c r="E14" s="91"/>
      <c r="F14" s="91"/>
      <c r="G14" s="91"/>
      <c r="H14" s="91"/>
      <c r="I14" s="91"/>
    </row>
    <row r="15" spans="1:9" x14ac:dyDescent="0.2">
      <c r="A15" s="197"/>
      <c r="B15" s="66"/>
      <c r="C15" s="66" t="s">
        <v>46</v>
      </c>
      <c r="D15" s="33" t="s">
        <v>47</v>
      </c>
      <c r="E15" s="275">
        <v>636729</v>
      </c>
      <c r="F15" s="275">
        <v>651891</v>
      </c>
      <c r="G15" s="275">
        <v>644577</v>
      </c>
      <c r="H15" s="275">
        <v>530082</v>
      </c>
      <c r="I15" s="275"/>
    </row>
    <row r="16" spans="1:9" x14ac:dyDescent="0.2">
      <c r="A16" s="197"/>
      <c r="B16" s="66"/>
      <c r="C16" s="66" t="s">
        <v>48</v>
      </c>
      <c r="D16" s="33" t="s">
        <v>49</v>
      </c>
      <c r="E16" s="275">
        <v>159114</v>
      </c>
      <c r="F16" s="275">
        <v>187955</v>
      </c>
      <c r="G16" s="275">
        <v>184553</v>
      </c>
      <c r="H16" s="275">
        <v>160013</v>
      </c>
      <c r="I16" s="275"/>
    </row>
    <row r="17" spans="1:9" x14ac:dyDescent="0.2">
      <c r="A17" s="197"/>
      <c r="B17" s="66"/>
      <c r="C17" s="66" t="s">
        <v>63</v>
      </c>
      <c r="D17" s="33"/>
      <c r="E17" s="275">
        <v>1136530</v>
      </c>
      <c r="F17" s="275">
        <v>1021375</v>
      </c>
      <c r="G17" s="275">
        <v>937147</v>
      </c>
      <c r="H17" s="275">
        <v>1014082</v>
      </c>
      <c r="I17" s="275"/>
    </row>
    <row r="18" spans="1:9" x14ac:dyDescent="0.2">
      <c r="A18" s="197"/>
      <c r="B18" s="66"/>
      <c r="C18" s="66" t="s">
        <v>50</v>
      </c>
      <c r="D18" s="33" t="s">
        <v>51</v>
      </c>
      <c r="E18" s="275">
        <v>103019</v>
      </c>
      <c r="F18" s="275">
        <v>132082</v>
      </c>
      <c r="G18" s="275">
        <v>100673</v>
      </c>
      <c r="H18" s="275">
        <v>183332</v>
      </c>
      <c r="I18" s="275"/>
    </row>
    <row r="19" spans="1:9" x14ac:dyDescent="0.2">
      <c r="A19" s="197"/>
      <c r="B19" s="66"/>
      <c r="C19" s="66" t="s">
        <v>54</v>
      </c>
      <c r="D19" s="33" t="s">
        <v>64</v>
      </c>
      <c r="E19" s="275">
        <v>105982</v>
      </c>
      <c r="F19" s="275">
        <v>14326</v>
      </c>
      <c r="G19" s="275">
        <v>13175</v>
      </c>
      <c r="H19" s="275">
        <v>2058</v>
      </c>
      <c r="I19" s="275"/>
    </row>
    <row r="20" spans="1:9" x14ac:dyDescent="0.2">
      <c r="A20" s="197"/>
      <c r="B20" s="66"/>
      <c r="C20" s="66" t="s">
        <v>52</v>
      </c>
      <c r="D20" s="33" t="s">
        <v>53</v>
      </c>
      <c r="E20" s="275">
        <v>21008</v>
      </c>
      <c r="F20" s="275">
        <v>7859</v>
      </c>
      <c r="G20" s="275">
        <v>5596</v>
      </c>
      <c r="H20" s="275">
        <v>2431</v>
      </c>
      <c r="I20" s="275"/>
    </row>
    <row r="21" spans="1:9" x14ac:dyDescent="0.2">
      <c r="A21" s="197"/>
      <c r="B21" s="66" t="s">
        <v>302</v>
      </c>
      <c r="C21" s="66"/>
      <c r="D21" s="33"/>
      <c r="E21" s="91"/>
      <c r="F21" s="91"/>
      <c r="G21" s="91"/>
      <c r="H21" s="91"/>
      <c r="I21" s="91"/>
    </row>
    <row r="22" spans="1:9" x14ac:dyDescent="0.2">
      <c r="A22" s="197"/>
      <c r="B22" s="66"/>
      <c r="C22" s="66" t="s">
        <v>46</v>
      </c>
      <c r="D22" s="33" t="s">
        <v>47</v>
      </c>
      <c r="E22" s="275"/>
      <c r="F22" s="275"/>
      <c r="G22" s="275"/>
      <c r="H22" s="275"/>
      <c r="I22" s="275"/>
    </row>
    <row r="23" spans="1:9" x14ac:dyDescent="0.2">
      <c r="A23" s="197"/>
      <c r="B23" s="66"/>
      <c r="C23" s="66" t="s">
        <v>48</v>
      </c>
      <c r="D23" s="33" t="s">
        <v>49</v>
      </c>
      <c r="E23" s="275"/>
      <c r="F23" s="275"/>
      <c r="G23" s="275"/>
      <c r="H23" s="275"/>
      <c r="I23" s="275"/>
    </row>
    <row r="24" spans="1:9" x14ac:dyDescent="0.2">
      <c r="A24" s="197"/>
      <c r="B24" s="66"/>
      <c r="C24" s="66" t="s">
        <v>63</v>
      </c>
      <c r="D24" s="33"/>
      <c r="E24" s="275"/>
      <c r="F24" s="275"/>
      <c r="G24" s="275"/>
      <c r="H24" s="275"/>
      <c r="I24" s="275"/>
    </row>
    <row r="25" spans="1:9" x14ac:dyDescent="0.2">
      <c r="A25" s="197"/>
      <c r="B25" s="66"/>
      <c r="C25" s="66" t="s">
        <v>50</v>
      </c>
      <c r="D25" s="33" t="s">
        <v>51</v>
      </c>
      <c r="E25" s="275"/>
      <c r="F25" s="275"/>
      <c r="G25" s="275"/>
      <c r="H25" s="275"/>
      <c r="I25" s="275"/>
    </row>
    <row r="26" spans="1:9" x14ac:dyDescent="0.2">
      <c r="A26" s="197"/>
      <c r="B26" s="66"/>
      <c r="C26" s="66" t="s">
        <v>54</v>
      </c>
      <c r="D26" s="33" t="s">
        <v>64</v>
      </c>
      <c r="E26" s="275"/>
      <c r="F26" s="275"/>
      <c r="G26" s="275"/>
      <c r="H26" s="275"/>
      <c r="I26" s="275"/>
    </row>
    <row r="27" spans="1:9" x14ac:dyDescent="0.2">
      <c r="A27" s="197"/>
      <c r="B27" s="66"/>
      <c r="C27" s="66" t="s">
        <v>52</v>
      </c>
      <c r="D27" s="33" t="s">
        <v>53</v>
      </c>
      <c r="E27" s="275"/>
      <c r="F27" s="275"/>
      <c r="G27" s="275"/>
      <c r="H27" s="275"/>
      <c r="I27" s="275"/>
    </row>
    <row r="28" spans="1:9" ht="18.75" customHeight="1" thickBot="1" x14ac:dyDescent="0.3">
      <c r="A28" s="207" t="s">
        <v>114</v>
      </c>
      <c r="B28" s="82"/>
      <c r="C28" s="82"/>
      <c r="D28" s="38"/>
      <c r="E28" s="109">
        <f>SUM(E8:E27)</f>
        <v>5040252</v>
      </c>
      <c r="F28" s="109">
        <f>SUM(F8:F27)</f>
        <v>4190935</v>
      </c>
      <c r="G28" s="109">
        <f>SUM(G8:G27)</f>
        <v>3912187</v>
      </c>
      <c r="H28" s="109">
        <f>SUM(H8:H27)</f>
        <v>3866075</v>
      </c>
      <c r="I28" s="109">
        <f>SUM(I8:I27)</f>
        <v>0</v>
      </c>
    </row>
    <row r="29" spans="1:9" ht="18.75" customHeight="1" thickTop="1" x14ac:dyDescent="0.25">
      <c r="A29" s="199" t="s">
        <v>284</v>
      </c>
      <c r="B29" s="75"/>
      <c r="C29" s="77" t="s">
        <v>285</v>
      </c>
      <c r="D29" s="110"/>
      <c r="E29" s="111"/>
      <c r="F29" s="111"/>
      <c r="G29" s="111"/>
      <c r="H29" s="111"/>
      <c r="I29" s="111"/>
    </row>
    <row r="30" spans="1:9" x14ac:dyDescent="0.2">
      <c r="A30" s="197"/>
      <c r="B30" s="66" t="s">
        <v>107</v>
      </c>
      <c r="C30" s="66"/>
      <c r="D30" s="33" t="s">
        <v>108</v>
      </c>
      <c r="E30" s="113"/>
      <c r="F30" s="91"/>
      <c r="G30" s="91"/>
      <c r="H30" s="91"/>
      <c r="I30" s="91"/>
    </row>
    <row r="31" spans="1:9" x14ac:dyDescent="0.2">
      <c r="A31" s="197"/>
      <c r="B31" s="66"/>
      <c r="C31" s="66" t="s">
        <v>46</v>
      </c>
      <c r="D31" s="33" t="s">
        <v>47</v>
      </c>
      <c r="E31" s="275"/>
      <c r="F31" s="275"/>
      <c r="G31" s="275"/>
      <c r="H31" s="275"/>
      <c r="I31" s="275"/>
    </row>
    <row r="32" spans="1:9" x14ac:dyDescent="0.2">
      <c r="A32" s="197"/>
      <c r="B32" s="66"/>
      <c r="C32" s="66" t="s">
        <v>48</v>
      </c>
      <c r="D32" s="33" t="s">
        <v>49</v>
      </c>
      <c r="E32" s="272"/>
      <c r="F32" s="273"/>
      <c r="G32" s="273"/>
      <c r="H32" s="273"/>
      <c r="I32" s="273"/>
    </row>
    <row r="33" spans="1:12" x14ac:dyDescent="0.2">
      <c r="A33" s="197"/>
      <c r="B33" s="66"/>
      <c r="C33" s="66" t="s">
        <v>63</v>
      </c>
      <c r="D33" s="33"/>
      <c r="E33" s="275"/>
      <c r="F33" s="275"/>
      <c r="G33" s="275"/>
      <c r="H33" s="275"/>
      <c r="I33" s="275"/>
    </row>
    <row r="34" spans="1:12" x14ac:dyDescent="0.2">
      <c r="A34" s="197"/>
      <c r="B34" s="66"/>
      <c r="C34" s="66" t="s">
        <v>50</v>
      </c>
      <c r="D34" s="33" t="s">
        <v>51</v>
      </c>
      <c r="E34" s="275"/>
      <c r="F34" s="275"/>
      <c r="G34" s="275"/>
      <c r="H34" s="275"/>
      <c r="I34" s="275"/>
    </row>
    <row r="35" spans="1:12" x14ac:dyDescent="0.2">
      <c r="A35" s="197"/>
      <c r="B35" s="66"/>
      <c r="C35" s="66" t="s">
        <v>54</v>
      </c>
      <c r="D35" s="33" t="s">
        <v>64</v>
      </c>
      <c r="E35" s="275"/>
      <c r="F35" s="275"/>
      <c r="G35" s="275"/>
      <c r="H35" s="275"/>
      <c r="I35" s="275"/>
    </row>
    <row r="36" spans="1:12" x14ac:dyDescent="0.2">
      <c r="A36" s="197"/>
      <c r="B36" s="66"/>
      <c r="C36" s="66" t="s">
        <v>52</v>
      </c>
      <c r="D36" s="33" t="s">
        <v>53</v>
      </c>
      <c r="E36" s="272"/>
      <c r="F36" s="273"/>
      <c r="G36" s="273"/>
      <c r="H36" s="273"/>
      <c r="I36" s="273"/>
    </row>
    <row r="37" spans="1:12" x14ac:dyDescent="0.2">
      <c r="A37" s="197"/>
      <c r="B37" s="66" t="s">
        <v>301</v>
      </c>
      <c r="C37" s="66"/>
      <c r="D37" s="33"/>
      <c r="E37" s="89"/>
      <c r="F37" s="90"/>
      <c r="G37" s="90"/>
      <c r="H37" s="90"/>
      <c r="I37" s="90"/>
    </row>
    <row r="38" spans="1:12" x14ac:dyDescent="0.2">
      <c r="A38" s="197"/>
      <c r="B38" s="66"/>
      <c r="C38" s="66" t="s">
        <v>46</v>
      </c>
      <c r="D38" s="33" t="s">
        <v>47</v>
      </c>
      <c r="E38" s="275"/>
      <c r="F38" s="275"/>
      <c r="G38" s="275"/>
      <c r="H38" s="275"/>
      <c r="I38" s="275"/>
    </row>
    <row r="39" spans="1:12" x14ac:dyDescent="0.2">
      <c r="A39" s="197"/>
      <c r="B39" s="66"/>
      <c r="C39" s="66" t="s">
        <v>48</v>
      </c>
      <c r="D39" s="33" t="s">
        <v>49</v>
      </c>
      <c r="E39" s="275"/>
      <c r="F39" s="275"/>
      <c r="G39" s="275"/>
      <c r="H39" s="275"/>
      <c r="I39" s="275"/>
    </row>
    <row r="40" spans="1:12" x14ac:dyDescent="0.2">
      <c r="A40" s="197"/>
      <c r="B40" s="66"/>
      <c r="C40" s="66" t="s">
        <v>63</v>
      </c>
      <c r="D40" s="33"/>
      <c r="E40" s="275"/>
      <c r="F40" s="275"/>
      <c r="G40" s="275"/>
      <c r="H40" s="275"/>
      <c r="I40" s="275"/>
    </row>
    <row r="41" spans="1:12" x14ac:dyDescent="0.2">
      <c r="A41" s="197"/>
      <c r="B41" s="66"/>
      <c r="C41" s="66" t="s">
        <v>50</v>
      </c>
      <c r="D41" s="33" t="s">
        <v>51</v>
      </c>
      <c r="E41" s="275"/>
      <c r="F41" s="275"/>
      <c r="G41" s="275"/>
      <c r="H41" s="275"/>
      <c r="I41" s="275"/>
    </row>
    <row r="42" spans="1:12" x14ac:dyDescent="0.2">
      <c r="A42" s="197"/>
      <c r="B42" s="66"/>
      <c r="C42" s="66" t="s">
        <v>54</v>
      </c>
      <c r="D42" s="33" t="s">
        <v>64</v>
      </c>
      <c r="E42" s="275"/>
      <c r="F42" s="275"/>
      <c r="G42" s="275"/>
      <c r="H42" s="275"/>
      <c r="I42" s="275"/>
    </row>
    <row r="43" spans="1:12" x14ac:dyDescent="0.2">
      <c r="A43" s="197"/>
      <c r="B43" s="66"/>
      <c r="C43" s="66" t="s">
        <v>52</v>
      </c>
      <c r="D43" s="33" t="s">
        <v>53</v>
      </c>
      <c r="E43" s="275"/>
      <c r="F43" s="275"/>
      <c r="G43" s="275"/>
      <c r="H43" s="275"/>
      <c r="I43" s="275"/>
    </row>
    <row r="44" spans="1:12" x14ac:dyDescent="0.2">
      <c r="A44" s="197"/>
      <c r="B44" s="66" t="s">
        <v>302</v>
      </c>
      <c r="C44" s="66"/>
      <c r="D44" s="33"/>
      <c r="E44" s="91"/>
      <c r="F44" s="91"/>
      <c r="G44" s="91"/>
      <c r="H44" s="91"/>
      <c r="I44" s="91"/>
      <c r="L44" s="81"/>
    </row>
    <row r="45" spans="1:12" x14ac:dyDescent="0.2">
      <c r="A45" s="197"/>
      <c r="B45" s="66"/>
      <c r="C45" s="66" t="s">
        <v>46</v>
      </c>
      <c r="D45" s="33" t="s">
        <v>47</v>
      </c>
      <c r="E45" s="275"/>
      <c r="F45" s="275"/>
      <c r="G45" s="275"/>
      <c r="H45" s="275"/>
      <c r="I45" s="275"/>
    </row>
    <row r="46" spans="1:12" ht="13.5" customHeight="1" x14ac:dyDescent="0.2">
      <c r="A46" s="197"/>
      <c r="B46" s="66"/>
      <c r="C46" s="66" t="s">
        <v>48</v>
      </c>
      <c r="D46" s="33" t="s">
        <v>49</v>
      </c>
      <c r="E46" s="274"/>
      <c r="F46" s="275"/>
      <c r="G46" s="275"/>
      <c r="H46" s="275"/>
      <c r="I46" s="275"/>
    </row>
    <row r="47" spans="1:12" x14ac:dyDescent="0.2">
      <c r="A47" s="197"/>
      <c r="B47" s="66"/>
      <c r="C47" s="66" t="s">
        <v>63</v>
      </c>
      <c r="D47" s="33"/>
      <c r="E47" s="272"/>
      <c r="F47" s="273"/>
      <c r="G47" s="273"/>
      <c r="H47" s="273"/>
      <c r="I47" s="273"/>
    </row>
    <row r="48" spans="1:12" x14ac:dyDescent="0.2">
      <c r="A48" s="197"/>
      <c r="B48" s="66"/>
      <c r="C48" s="66" t="s">
        <v>50</v>
      </c>
      <c r="D48" s="33" t="s">
        <v>51</v>
      </c>
      <c r="E48" s="274"/>
      <c r="F48" s="275"/>
      <c r="G48" s="275"/>
      <c r="H48" s="275"/>
      <c r="I48" s="275"/>
    </row>
    <row r="49" spans="1:9" x14ac:dyDescent="0.2">
      <c r="A49" s="197"/>
      <c r="B49" s="66"/>
      <c r="C49" s="66" t="s">
        <v>54</v>
      </c>
      <c r="D49" s="33" t="s">
        <v>64</v>
      </c>
      <c r="E49" s="274"/>
      <c r="F49" s="275"/>
      <c r="G49" s="275"/>
      <c r="H49" s="275"/>
      <c r="I49" s="275"/>
    </row>
    <row r="50" spans="1:9" ht="15" customHeight="1" x14ac:dyDescent="0.2">
      <c r="A50" s="197"/>
      <c r="B50" s="66"/>
      <c r="C50" s="66" t="s">
        <v>52</v>
      </c>
      <c r="D50" s="33" t="s">
        <v>53</v>
      </c>
      <c r="E50" s="274"/>
      <c r="F50" s="275"/>
      <c r="G50" s="275"/>
      <c r="H50" s="275"/>
      <c r="I50" s="275"/>
    </row>
    <row r="51" spans="1:9" ht="21" customHeight="1" thickBot="1" x14ac:dyDescent="0.3">
      <c r="A51" s="207" t="s">
        <v>286</v>
      </c>
      <c r="B51" s="82"/>
      <c r="C51" s="82"/>
      <c r="D51" s="38"/>
      <c r="E51" s="114">
        <f>SUM(E31:E50)</f>
        <v>0</v>
      </c>
      <c r="F51" s="114">
        <f>SUM(F31:F50)</f>
        <v>0</v>
      </c>
      <c r="G51" s="114">
        <f>SUM(G31:G50)</f>
        <v>0</v>
      </c>
      <c r="H51" s="114">
        <f>SUM(H31:H50)</f>
        <v>0</v>
      </c>
      <c r="I51" s="114">
        <f>SUM(I31:I50)</f>
        <v>0</v>
      </c>
    </row>
    <row r="52" spans="1:9" ht="21" customHeight="1" thickTop="1" x14ac:dyDescent="0.25">
      <c r="A52" s="104"/>
      <c r="B52" s="105"/>
      <c r="C52" s="105"/>
      <c r="D52" s="195"/>
      <c r="E52" s="227"/>
      <c r="F52" s="227"/>
      <c r="G52" s="227"/>
      <c r="H52" s="227"/>
      <c r="I52" s="227"/>
    </row>
    <row r="53" spans="1:9" ht="15" x14ac:dyDescent="0.25">
      <c r="B53" s="245" t="s">
        <v>488</v>
      </c>
      <c r="C53" s="83"/>
      <c r="I53" s="252" t="s">
        <v>497</v>
      </c>
    </row>
    <row r="54" spans="1:9" x14ac:dyDescent="0.2">
      <c r="E54" s="52"/>
    </row>
    <row r="55" spans="1:9" ht="18.75" customHeight="1" x14ac:dyDescent="0.2">
      <c r="B55" s="52" t="s">
        <v>496</v>
      </c>
      <c r="H55" s="24"/>
      <c r="I55" s="24">
        <v>43732</v>
      </c>
    </row>
    <row r="56" spans="1:9" ht="18.75" customHeight="1" x14ac:dyDescent="0.2">
      <c r="H56" s="24"/>
      <c r="I56" s="24"/>
    </row>
    <row r="57" spans="1:9" ht="18.75" customHeight="1" x14ac:dyDescent="0.2">
      <c r="H57" s="24"/>
      <c r="I57" s="24"/>
    </row>
    <row r="58" spans="1:9" x14ac:dyDescent="0.2">
      <c r="A58" s="206"/>
      <c r="B58" s="228" t="s">
        <v>488</v>
      </c>
      <c r="C58" s="47"/>
      <c r="D58" s="48"/>
      <c r="E58" s="145">
        <v>-1</v>
      </c>
      <c r="F58" s="146">
        <v>-2</v>
      </c>
      <c r="G58" s="193">
        <v>-3</v>
      </c>
      <c r="H58" s="146">
        <v>-4</v>
      </c>
      <c r="I58" s="146">
        <v>-5</v>
      </c>
    </row>
    <row r="59" spans="1:9" x14ac:dyDescent="0.2">
      <c r="A59" s="217"/>
      <c r="D59" s="31"/>
      <c r="E59" s="152"/>
      <c r="F59" s="25" t="s">
        <v>30</v>
      </c>
      <c r="G59" s="316" t="s">
        <v>495</v>
      </c>
      <c r="H59" s="3"/>
      <c r="I59" s="152"/>
    </row>
    <row r="60" spans="1:9" x14ac:dyDescent="0.2">
      <c r="A60" s="217"/>
      <c r="D60" s="31"/>
      <c r="E60" s="148" t="s">
        <v>184</v>
      </c>
      <c r="F60" s="148" t="s">
        <v>186</v>
      </c>
      <c r="G60" s="149"/>
      <c r="H60" s="219"/>
      <c r="I60" s="148" t="s">
        <v>422</v>
      </c>
    </row>
    <row r="61" spans="1:9" ht="15" x14ac:dyDescent="0.2">
      <c r="A61" s="217"/>
      <c r="B61" s="107" t="s">
        <v>44</v>
      </c>
      <c r="C61" s="28"/>
      <c r="D61" s="31"/>
      <c r="E61" s="148" t="s">
        <v>185</v>
      </c>
      <c r="F61" s="148" t="s">
        <v>185</v>
      </c>
      <c r="G61" s="150" t="s">
        <v>187</v>
      </c>
      <c r="H61" s="148" t="s">
        <v>58</v>
      </c>
      <c r="I61" s="148" t="s">
        <v>58</v>
      </c>
    </row>
    <row r="62" spans="1:9" ht="15" x14ac:dyDescent="0.2">
      <c r="A62" s="215"/>
      <c r="B62" s="317"/>
      <c r="C62" s="317"/>
      <c r="D62" s="318"/>
      <c r="E62" s="4">
        <v>43646</v>
      </c>
      <c r="F62" s="4">
        <v>44012</v>
      </c>
      <c r="G62" s="151" t="s">
        <v>188</v>
      </c>
      <c r="H62" s="220" t="s">
        <v>188</v>
      </c>
      <c r="I62" s="220" t="s">
        <v>188</v>
      </c>
    </row>
    <row r="63" spans="1:9" ht="15" x14ac:dyDescent="0.25">
      <c r="A63" s="196" t="s">
        <v>48</v>
      </c>
      <c r="B63" s="62"/>
      <c r="C63" s="63" t="s">
        <v>115</v>
      </c>
      <c r="D63" s="108"/>
      <c r="E63" s="78"/>
      <c r="F63" s="78"/>
      <c r="G63" s="78"/>
      <c r="H63" s="78"/>
      <c r="I63" s="78"/>
    </row>
    <row r="64" spans="1:9" x14ac:dyDescent="0.2">
      <c r="A64" s="197"/>
      <c r="B64" s="66" t="s">
        <v>107</v>
      </c>
      <c r="C64" s="66"/>
      <c r="D64" s="33" t="s">
        <v>108</v>
      </c>
      <c r="E64" s="91"/>
      <c r="F64" s="91"/>
      <c r="G64" s="91"/>
      <c r="H64" s="91"/>
      <c r="I64" s="91"/>
    </row>
    <row r="65" spans="1:9" x14ac:dyDescent="0.2">
      <c r="A65" s="197"/>
      <c r="B65" s="66"/>
      <c r="C65" s="66" t="s">
        <v>46</v>
      </c>
      <c r="D65" s="33" t="s">
        <v>47</v>
      </c>
      <c r="E65" s="275">
        <v>257167</v>
      </c>
      <c r="F65" s="275">
        <v>161470</v>
      </c>
      <c r="G65" s="275">
        <v>161470</v>
      </c>
      <c r="H65" s="275">
        <v>161470</v>
      </c>
      <c r="I65" s="275"/>
    </row>
    <row r="66" spans="1:9" x14ac:dyDescent="0.2">
      <c r="A66" s="197"/>
      <c r="B66" s="66"/>
      <c r="C66" s="66" t="s">
        <v>48</v>
      </c>
      <c r="D66" s="33" t="s">
        <v>49</v>
      </c>
      <c r="E66" s="275">
        <v>52544</v>
      </c>
      <c r="F66" s="275">
        <v>41704</v>
      </c>
      <c r="G66" s="275">
        <v>41704</v>
      </c>
      <c r="H66" s="275">
        <v>41704</v>
      </c>
      <c r="I66" s="275"/>
    </row>
    <row r="67" spans="1:9" x14ac:dyDescent="0.2">
      <c r="A67" s="197"/>
      <c r="B67" s="66"/>
      <c r="C67" s="66" t="s">
        <v>63</v>
      </c>
      <c r="D67" s="33"/>
      <c r="E67" s="275">
        <v>52760</v>
      </c>
      <c r="F67" s="275">
        <v>64535</v>
      </c>
      <c r="G67" s="275">
        <v>64535</v>
      </c>
      <c r="H67" s="275">
        <v>57688</v>
      </c>
      <c r="I67" s="275"/>
    </row>
    <row r="68" spans="1:9" x14ac:dyDescent="0.2">
      <c r="A68" s="197"/>
      <c r="B68" s="66"/>
      <c r="C68" s="66" t="s">
        <v>50</v>
      </c>
      <c r="D68" s="33" t="s">
        <v>51</v>
      </c>
      <c r="E68" s="275">
        <v>205</v>
      </c>
      <c r="F68" s="275"/>
      <c r="G68" s="275"/>
      <c r="H68" s="275"/>
      <c r="I68" s="275"/>
    </row>
    <row r="69" spans="1:9" x14ac:dyDescent="0.2">
      <c r="A69" s="197"/>
      <c r="B69" s="66"/>
      <c r="C69" s="66" t="s">
        <v>54</v>
      </c>
      <c r="D69" s="33" t="s">
        <v>64</v>
      </c>
      <c r="E69" s="275"/>
      <c r="F69" s="275"/>
      <c r="G69" s="275"/>
      <c r="H69" s="275"/>
      <c r="I69" s="275"/>
    </row>
    <row r="70" spans="1:9" x14ac:dyDescent="0.2">
      <c r="A70" s="197"/>
      <c r="B70" s="66"/>
      <c r="C70" s="66" t="s">
        <v>52</v>
      </c>
      <c r="D70" s="33" t="s">
        <v>53</v>
      </c>
      <c r="E70" s="275"/>
      <c r="F70" s="275"/>
      <c r="G70" s="275"/>
      <c r="H70" s="275"/>
      <c r="I70" s="275"/>
    </row>
    <row r="71" spans="1:9" x14ac:dyDescent="0.2">
      <c r="A71" s="197"/>
      <c r="B71" s="66" t="s">
        <v>301</v>
      </c>
      <c r="C71" s="66"/>
      <c r="D71" s="33"/>
      <c r="E71" s="91"/>
      <c r="F71" s="91"/>
      <c r="G71" s="91"/>
      <c r="H71" s="91"/>
      <c r="I71" s="91"/>
    </row>
    <row r="72" spans="1:9" x14ac:dyDescent="0.2">
      <c r="A72" s="197"/>
      <c r="B72" s="66"/>
      <c r="C72" s="66" t="s">
        <v>46</v>
      </c>
      <c r="D72" s="33" t="s">
        <v>47</v>
      </c>
      <c r="E72" s="275"/>
      <c r="F72" s="275"/>
      <c r="G72" s="275"/>
      <c r="H72" s="275"/>
      <c r="I72" s="275"/>
    </row>
    <row r="73" spans="1:9" x14ac:dyDescent="0.2">
      <c r="A73" s="197"/>
      <c r="B73" s="66"/>
      <c r="C73" s="66" t="s">
        <v>48</v>
      </c>
      <c r="D73" s="33" t="s">
        <v>49</v>
      </c>
      <c r="E73" s="275"/>
      <c r="F73" s="275"/>
      <c r="G73" s="275"/>
      <c r="H73" s="275"/>
      <c r="I73" s="275"/>
    </row>
    <row r="74" spans="1:9" x14ac:dyDescent="0.2">
      <c r="A74" s="197"/>
      <c r="B74" s="66"/>
      <c r="C74" s="66" t="s">
        <v>63</v>
      </c>
      <c r="D74" s="33"/>
      <c r="E74" s="275"/>
      <c r="F74" s="275"/>
      <c r="G74" s="275"/>
      <c r="H74" s="275"/>
      <c r="I74" s="275"/>
    </row>
    <row r="75" spans="1:9" x14ac:dyDescent="0.2">
      <c r="A75" s="197"/>
      <c r="B75" s="66"/>
      <c r="C75" s="66" t="s">
        <v>50</v>
      </c>
      <c r="D75" s="33" t="s">
        <v>51</v>
      </c>
      <c r="E75" s="275"/>
      <c r="F75" s="275"/>
      <c r="G75" s="275"/>
      <c r="H75" s="275"/>
      <c r="I75" s="275"/>
    </row>
    <row r="76" spans="1:9" x14ac:dyDescent="0.2">
      <c r="A76" s="197"/>
      <c r="B76" s="66"/>
      <c r="C76" s="66" t="s">
        <v>54</v>
      </c>
      <c r="D76" s="33" t="s">
        <v>64</v>
      </c>
      <c r="E76" s="275"/>
      <c r="F76" s="275"/>
      <c r="G76" s="275"/>
      <c r="H76" s="275"/>
      <c r="I76" s="275"/>
    </row>
    <row r="77" spans="1:9" x14ac:dyDescent="0.2">
      <c r="A77" s="197"/>
      <c r="B77" s="66"/>
      <c r="C77" s="66" t="s">
        <v>52</v>
      </c>
      <c r="D77" s="33" t="s">
        <v>53</v>
      </c>
      <c r="E77" s="275"/>
      <c r="F77" s="275"/>
      <c r="G77" s="275"/>
      <c r="H77" s="275"/>
      <c r="I77" s="275"/>
    </row>
    <row r="78" spans="1:9" x14ac:dyDescent="0.2">
      <c r="A78" s="197"/>
      <c r="B78" s="66" t="s">
        <v>302</v>
      </c>
      <c r="C78" s="66"/>
      <c r="D78" s="33"/>
      <c r="E78" s="91"/>
      <c r="F78" s="91"/>
      <c r="G78" s="91"/>
      <c r="H78" s="91"/>
      <c r="I78" s="91"/>
    </row>
    <row r="79" spans="1:9" x14ac:dyDescent="0.2">
      <c r="A79" s="197"/>
      <c r="B79" s="66"/>
      <c r="C79" s="66" t="s">
        <v>46</v>
      </c>
      <c r="D79" s="33" t="s">
        <v>47</v>
      </c>
      <c r="E79" s="275"/>
      <c r="F79" s="275"/>
      <c r="G79" s="275"/>
      <c r="H79" s="275"/>
      <c r="I79" s="275"/>
    </row>
    <row r="80" spans="1:9" x14ac:dyDescent="0.2">
      <c r="A80" s="197"/>
      <c r="B80" s="66"/>
      <c r="C80" s="66" t="s">
        <v>48</v>
      </c>
      <c r="D80" s="33" t="s">
        <v>49</v>
      </c>
      <c r="E80" s="275"/>
      <c r="F80" s="275"/>
      <c r="G80" s="275"/>
      <c r="H80" s="275"/>
      <c r="I80" s="275"/>
    </row>
    <row r="81" spans="1:9" x14ac:dyDescent="0.2">
      <c r="A81" s="197"/>
      <c r="B81" s="66"/>
      <c r="C81" s="66" t="s">
        <v>63</v>
      </c>
      <c r="D81" s="33"/>
      <c r="E81" s="275"/>
      <c r="F81" s="275"/>
      <c r="G81" s="275"/>
      <c r="H81" s="275"/>
      <c r="I81" s="275"/>
    </row>
    <row r="82" spans="1:9" x14ac:dyDescent="0.2">
      <c r="A82" s="197"/>
      <c r="B82" s="66"/>
      <c r="C82" s="66" t="s">
        <v>50</v>
      </c>
      <c r="D82" s="33" t="s">
        <v>51</v>
      </c>
      <c r="E82" s="275"/>
      <c r="F82" s="275"/>
      <c r="G82" s="275"/>
      <c r="H82" s="275"/>
      <c r="I82" s="275"/>
    </row>
    <row r="83" spans="1:9" x14ac:dyDescent="0.2">
      <c r="A83" s="197"/>
      <c r="B83" s="66"/>
      <c r="C83" s="66" t="s">
        <v>54</v>
      </c>
      <c r="D83" s="33" t="s">
        <v>64</v>
      </c>
      <c r="E83" s="275"/>
      <c r="F83" s="275"/>
      <c r="G83" s="275"/>
      <c r="H83" s="275"/>
      <c r="I83" s="275"/>
    </row>
    <row r="84" spans="1:9" x14ac:dyDescent="0.2">
      <c r="A84" s="197"/>
      <c r="B84" s="66"/>
      <c r="C84" s="66" t="s">
        <v>52</v>
      </c>
      <c r="D84" s="33" t="s">
        <v>53</v>
      </c>
      <c r="E84" s="275"/>
      <c r="F84" s="275"/>
      <c r="G84" s="275"/>
      <c r="H84" s="275"/>
      <c r="I84" s="275"/>
    </row>
    <row r="85" spans="1:9" ht="15.75" thickBot="1" x14ac:dyDescent="0.3">
      <c r="A85" s="207" t="s">
        <v>288</v>
      </c>
      <c r="B85" s="82"/>
      <c r="C85" s="82"/>
      <c r="D85" s="38"/>
      <c r="E85" s="109">
        <f>SUM(E65:E84)</f>
        <v>362676</v>
      </c>
      <c r="F85" s="109">
        <f>SUM(F65:F84)</f>
        <v>267709</v>
      </c>
      <c r="G85" s="109">
        <f>SUM(G65:G84)</f>
        <v>267709</v>
      </c>
      <c r="H85" s="109">
        <f>SUM(H65:H84)</f>
        <v>260862</v>
      </c>
      <c r="I85" s="109">
        <f>SUM(I65:I84)</f>
        <v>0</v>
      </c>
    </row>
    <row r="86" spans="1:9" ht="15.75" thickTop="1" x14ac:dyDescent="0.25">
      <c r="A86" s="199" t="s">
        <v>287</v>
      </c>
      <c r="B86" s="75"/>
      <c r="C86" s="77" t="s">
        <v>289</v>
      </c>
      <c r="D86" s="110"/>
      <c r="E86" s="111"/>
      <c r="F86" s="111"/>
      <c r="G86" s="111"/>
      <c r="H86" s="111"/>
      <c r="I86" s="111"/>
    </row>
    <row r="87" spans="1:9" x14ac:dyDescent="0.2">
      <c r="A87" s="197"/>
      <c r="B87" s="66" t="s">
        <v>107</v>
      </c>
      <c r="C87" s="66"/>
      <c r="D87" s="33" t="s">
        <v>108</v>
      </c>
      <c r="E87" s="113"/>
      <c r="F87" s="91"/>
      <c r="G87" s="91"/>
      <c r="H87" s="91"/>
      <c r="I87" s="91"/>
    </row>
    <row r="88" spans="1:9" x14ac:dyDescent="0.2">
      <c r="A88" s="197"/>
      <c r="B88" s="66"/>
      <c r="C88" s="66" t="s">
        <v>46</v>
      </c>
      <c r="D88" s="33" t="s">
        <v>47</v>
      </c>
      <c r="E88" s="275"/>
      <c r="F88" s="275"/>
      <c r="G88" s="275"/>
      <c r="H88" s="275"/>
      <c r="I88" s="275"/>
    </row>
    <row r="89" spans="1:9" x14ac:dyDescent="0.2">
      <c r="A89" s="197"/>
      <c r="B89" s="66"/>
      <c r="C89" s="66" t="s">
        <v>48</v>
      </c>
      <c r="D89" s="33" t="s">
        <v>49</v>
      </c>
      <c r="E89" s="272"/>
      <c r="F89" s="273"/>
      <c r="G89" s="273"/>
      <c r="H89" s="273"/>
      <c r="I89" s="273"/>
    </row>
    <row r="90" spans="1:9" x14ac:dyDescent="0.2">
      <c r="A90" s="197"/>
      <c r="B90" s="66"/>
      <c r="C90" s="66" t="s">
        <v>63</v>
      </c>
      <c r="D90" s="33"/>
      <c r="E90" s="275"/>
      <c r="F90" s="275"/>
      <c r="G90" s="275"/>
      <c r="H90" s="275"/>
      <c r="I90" s="275"/>
    </row>
    <row r="91" spans="1:9" x14ac:dyDescent="0.2">
      <c r="A91" s="197"/>
      <c r="B91" s="66"/>
      <c r="C91" s="66" t="s">
        <v>50</v>
      </c>
      <c r="D91" s="33" t="s">
        <v>51</v>
      </c>
      <c r="E91" s="275"/>
      <c r="F91" s="275"/>
      <c r="G91" s="275"/>
      <c r="H91" s="275"/>
      <c r="I91" s="275"/>
    </row>
    <row r="92" spans="1:9" x14ac:dyDescent="0.2">
      <c r="A92" s="197"/>
      <c r="B92" s="66"/>
      <c r="C92" s="66" t="s">
        <v>54</v>
      </c>
      <c r="D92" s="33" t="s">
        <v>64</v>
      </c>
      <c r="E92" s="275"/>
      <c r="F92" s="275"/>
      <c r="G92" s="275"/>
      <c r="H92" s="275"/>
      <c r="I92" s="275"/>
    </row>
    <row r="93" spans="1:9" x14ac:dyDescent="0.2">
      <c r="A93" s="197"/>
      <c r="B93" s="66"/>
      <c r="C93" s="66" t="s">
        <v>52</v>
      </c>
      <c r="D93" s="33" t="s">
        <v>53</v>
      </c>
      <c r="E93" s="272"/>
      <c r="F93" s="273"/>
      <c r="G93" s="273"/>
      <c r="H93" s="273"/>
      <c r="I93" s="273"/>
    </row>
    <row r="94" spans="1:9" x14ac:dyDescent="0.2">
      <c r="A94" s="197"/>
      <c r="B94" s="66" t="s">
        <v>301</v>
      </c>
      <c r="C94" s="66"/>
      <c r="D94" s="33"/>
      <c r="E94" s="89"/>
      <c r="F94" s="90"/>
      <c r="G94" s="90"/>
      <c r="H94" s="90"/>
      <c r="I94" s="90"/>
    </row>
    <row r="95" spans="1:9" x14ac:dyDescent="0.2">
      <c r="A95" s="197"/>
      <c r="B95" s="66"/>
      <c r="C95" s="66" t="s">
        <v>46</v>
      </c>
      <c r="D95" s="33" t="s">
        <v>47</v>
      </c>
      <c r="E95" s="275"/>
      <c r="F95" s="275"/>
      <c r="G95" s="275"/>
      <c r="H95" s="275"/>
      <c r="I95" s="275"/>
    </row>
    <row r="96" spans="1:9" x14ac:dyDescent="0.2">
      <c r="A96" s="197"/>
      <c r="B96" s="66"/>
      <c r="C96" s="66" t="s">
        <v>48</v>
      </c>
      <c r="D96" s="33" t="s">
        <v>49</v>
      </c>
      <c r="E96" s="275"/>
      <c r="F96" s="275"/>
      <c r="G96" s="275"/>
      <c r="H96" s="275"/>
      <c r="I96" s="275"/>
    </row>
    <row r="97" spans="1:9" x14ac:dyDescent="0.2">
      <c r="A97" s="197"/>
      <c r="B97" s="66"/>
      <c r="C97" s="66" t="s">
        <v>63</v>
      </c>
      <c r="D97" s="33"/>
      <c r="E97" s="275"/>
      <c r="F97" s="275"/>
      <c r="G97" s="275"/>
      <c r="H97" s="275"/>
      <c r="I97" s="275"/>
    </row>
    <row r="98" spans="1:9" x14ac:dyDescent="0.2">
      <c r="A98" s="197"/>
      <c r="B98" s="66"/>
      <c r="C98" s="66" t="s">
        <v>50</v>
      </c>
      <c r="D98" s="33" t="s">
        <v>51</v>
      </c>
      <c r="E98" s="275"/>
      <c r="F98" s="275"/>
      <c r="G98" s="275"/>
      <c r="H98" s="275"/>
      <c r="I98" s="275"/>
    </row>
    <row r="99" spans="1:9" x14ac:dyDescent="0.2">
      <c r="A99" s="197"/>
      <c r="B99" s="66"/>
      <c r="C99" s="66" t="s">
        <v>54</v>
      </c>
      <c r="D99" s="33" t="s">
        <v>64</v>
      </c>
      <c r="E99" s="275"/>
      <c r="F99" s="275"/>
      <c r="G99" s="275"/>
      <c r="H99" s="275"/>
      <c r="I99" s="275"/>
    </row>
    <row r="100" spans="1:9" x14ac:dyDescent="0.2">
      <c r="A100" s="197"/>
      <c r="B100" s="66"/>
      <c r="C100" s="66" t="s">
        <v>52</v>
      </c>
      <c r="D100" s="33" t="s">
        <v>53</v>
      </c>
      <c r="E100" s="275"/>
      <c r="F100" s="275"/>
      <c r="G100" s="275"/>
      <c r="H100" s="275"/>
      <c r="I100" s="275"/>
    </row>
    <row r="101" spans="1:9" x14ac:dyDescent="0.2">
      <c r="A101" s="197"/>
      <c r="B101" s="66" t="s">
        <v>302</v>
      </c>
      <c r="C101" s="66"/>
      <c r="D101" s="33"/>
      <c r="E101" s="91"/>
      <c r="F101" s="91"/>
      <c r="G101" s="91"/>
      <c r="H101" s="91"/>
      <c r="I101" s="91"/>
    </row>
    <row r="102" spans="1:9" x14ac:dyDescent="0.2">
      <c r="A102" s="197"/>
      <c r="B102" s="66"/>
      <c r="C102" s="66" t="s">
        <v>46</v>
      </c>
      <c r="D102" s="33" t="s">
        <v>47</v>
      </c>
      <c r="E102" s="275"/>
      <c r="F102" s="275"/>
      <c r="G102" s="275"/>
      <c r="H102" s="275"/>
      <c r="I102" s="275"/>
    </row>
    <row r="103" spans="1:9" x14ac:dyDescent="0.2">
      <c r="A103" s="197"/>
      <c r="B103" s="66"/>
      <c r="C103" s="66" t="s">
        <v>48</v>
      </c>
      <c r="D103" s="33" t="s">
        <v>49</v>
      </c>
      <c r="E103" s="274"/>
      <c r="F103" s="275"/>
      <c r="G103" s="275"/>
      <c r="H103" s="275"/>
      <c r="I103" s="275"/>
    </row>
    <row r="104" spans="1:9" x14ac:dyDescent="0.2">
      <c r="A104" s="197"/>
      <c r="B104" s="66"/>
      <c r="C104" s="66" t="s">
        <v>63</v>
      </c>
      <c r="D104" s="33"/>
      <c r="E104" s="272"/>
      <c r="F104" s="273"/>
      <c r="G104" s="273"/>
      <c r="H104" s="273"/>
      <c r="I104" s="273"/>
    </row>
    <row r="105" spans="1:9" x14ac:dyDescent="0.2">
      <c r="A105" s="197"/>
      <c r="B105" s="66"/>
      <c r="C105" s="66" t="s">
        <v>50</v>
      </c>
      <c r="D105" s="33" t="s">
        <v>51</v>
      </c>
      <c r="E105" s="274"/>
      <c r="F105" s="275"/>
      <c r="G105" s="275"/>
      <c r="H105" s="275"/>
      <c r="I105" s="275"/>
    </row>
    <row r="106" spans="1:9" x14ac:dyDescent="0.2">
      <c r="A106" s="197"/>
      <c r="B106" s="66"/>
      <c r="C106" s="66" t="s">
        <v>54</v>
      </c>
      <c r="D106" s="33" t="s">
        <v>64</v>
      </c>
      <c r="E106" s="274"/>
      <c r="F106" s="275"/>
      <c r="G106" s="275"/>
      <c r="H106" s="275"/>
      <c r="I106" s="275"/>
    </row>
    <row r="107" spans="1:9" x14ac:dyDescent="0.2">
      <c r="A107" s="197"/>
      <c r="B107" s="66"/>
      <c r="C107" s="66" t="s">
        <v>52</v>
      </c>
      <c r="D107" s="33" t="s">
        <v>53</v>
      </c>
      <c r="E107" s="274"/>
      <c r="F107" s="275"/>
      <c r="G107" s="275"/>
      <c r="H107" s="275"/>
      <c r="I107" s="275"/>
    </row>
    <row r="108" spans="1:9" ht="15.75" thickBot="1" x14ac:dyDescent="0.3">
      <c r="A108" s="207" t="s">
        <v>290</v>
      </c>
      <c r="B108" s="82"/>
      <c r="C108" s="82"/>
      <c r="D108" s="38"/>
      <c r="E108" s="114">
        <f>SUM(E88:E107)</f>
        <v>0</v>
      </c>
      <c r="F108" s="114">
        <f>SUM(F88:F107)</f>
        <v>0</v>
      </c>
      <c r="G108" s="114">
        <f>SUM(G88:G107)</f>
        <v>0</v>
      </c>
      <c r="H108" s="114">
        <f>SUM(H88:H107)</f>
        <v>0</v>
      </c>
      <c r="I108" s="114">
        <f>SUM(I88:I107)</f>
        <v>0</v>
      </c>
    </row>
    <row r="109" spans="1:9" ht="15.75" thickTop="1" x14ac:dyDescent="0.25">
      <c r="A109" s="104"/>
      <c r="B109" s="105"/>
      <c r="C109" s="105"/>
      <c r="D109" s="195"/>
      <c r="E109" s="227"/>
      <c r="F109" s="227"/>
      <c r="G109" s="227"/>
      <c r="H109" s="227"/>
      <c r="I109" s="227"/>
    </row>
    <row r="110" spans="1:9" ht="15" x14ac:dyDescent="0.25">
      <c r="B110" s="276" t="s">
        <v>488</v>
      </c>
      <c r="C110" s="253"/>
      <c r="D110" s="30"/>
      <c r="I110" s="252" t="s">
        <v>497</v>
      </c>
    </row>
    <row r="111" spans="1:9" x14ac:dyDescent="0.2">
      <c r="E111" s="52"/>
    </row>
    <row r="112" spans="1:9" x14ac:dyDescent="0.2">
      <c r="B112" s="52" t="s">
        <v>496</v>
      </c>
      <c r="H112" s="24"/>
      <c r="I112" s="24">
        <v>43732</v>
      </c>
    </row>
    <row r="113" spans="1:11" x14ac:dyDescent="0.2">
      <c r="H113" s="24"/>
      <c r="I113" s="24"/>
    </row>
    <row r="114" spans="1:11" x14ac:dyDescent="0.2">
      <c r="H114" s="24"/>
      <c r="I114" s="24"/>
    </row>
    <row r="115" spans="1:11" x14ac:dyDescent="0.2">
      <c r="A115" s="206"/>
      <c r="B115" s="47"/>
      <c r="C115" s="47"/>
      <c r="D115" s="48"/>
      <c r="E115" s="145">
        <v>-1</v>
      </c>
      <c r="F115" s="146">
        <v>-2</v>
      </c>
      <c r="G115" s="193">
        <v>-3</v>
      </c>
      <c r="H115" s="146">
        <v>-4</v>
      </c>
      <c r="I115" s="146">
        <v>-5</v>
      </c>
    </row>
    <row r="116" spans="1:11" x14ac:dyDescent="0.2">
      <c r="A116" s="217"/>
      <c r="D116" s="31"/>
      <c r="E116" s="152"/>
      <c r="F116" s="25" t="s">
        <v>30</v>
      </c>
      <c r="G116" s="316" t="s">
        <v>495</v>
      </c>
      <c r="H116" s="3"/>
      <c r="I116" s="152"/>
    </row>
    <row r="117" spans="1:11" x14ac:dyDescent="0.2">
      <c r="A117" s="217"/>
      <c r="D117" s="31"/>
      <c r="E117" s="148" t="s">
        <v>184</v>
      </c>
      <c r="F117" s="148" t="s">
        <v>186</v>
      </c>
      <c r="G117" s="149"/>
      <c r="H117" s="219"/>
      <c r="I117" s="148" t="s">
        <v>422</v>
      </c>
    </row>
    <row r="118" spans="1:11" ht="15" x14ac:dyDescent="0.2">
      <c r="A118" s="217"/>
      <c r="B118" s="107" t="s">
        <v>44</v>
      </c>
      <c r="C118" s="28"/>
      <c r="D118" s="31"/>
      <c r="E118" s="148" t="s">
        <v>185</v>
      </c>
      <c r="F118" s="148" t="s">
        <v>185</v>
      </c>
      <c r="G118" s="150" t="s">
        <v>187</v>
      </c>
      <c r="H118" s="148" t="s">
        <v>58</v>
      </c>
      <c r="I118" s="148" t="s">
        <v>58</v>
      </c>
    </row>
    <row r="119" spans="1:11" ht="15" x14ac:dyDescent="0.2">
      <c r="A119" s="215"/>
      <c r="B119" s="317"/>
      <c r="C119" s="317"/>
      <c r="D119" s="318"/>
      <c r="E119" s="4">
        <v>43646</v>
      </c>
      <c r="F119" s="4">
        <v>44012</v>
      </c>
      <c r="G119" s="151" t="s">
        <v>188</v>
      </c>
      <c r="H119" s="220" t="s">
        <v>188</v>
      </c>
      <c r="I119" s="220" t="s">
        <v>188</v>
      </c>
    </row>
    <row r="120" spans="1:11" ht="15" x14ac:dyDescent="0.25">
      <c r="A120" s="196" t="s">
        <v>291</v>
      </c>
      <c r="B120" s="62"/>
      <c r="C120" s="63" t="s">
        <v>292</v>
      </c>
      <c r="D120" s="108"/>
      <c r="E120" s="78"/>
      <c r="F120" s="78"/>
      <c r="G120" s="78"/>
      <c r="H120" s="78"/>
      <c r="I120" s="78"/>
    </row>
    <row r="121" spans="1:11" ht="15" x14ac:dyDescent="0.25">
      <c r="A121" s="197"/>
      <c r="B121" s="66" t="s">
        <v>107</v>
      </c>
      <c r="C121" s="66"/>
      <c r="D121" s="33" t="s">
        <v>108</v>
      </c>
      <c r="E121" s="36"/>
      <c r="F121" s="36"/>
      <c r="G121" s="36"/>
      <c r="H121" s="36"/>
      <c r="I121" s="36"/>
      <c r="K121" s="281"/>
    </row>
    <row r="122" spans="1:11" x14ac:dyDescent="0.2">
      <c r="A122" s="197"/>
      <c r="B122" s="66"/>
      <c r="C122" s="66" t="s">
        <v>46</v>
      </c>
      <c r="D122" s="33" t="s">
        <v>47</v>
      </c>
      <c r="E122" s="275"/>
      <c r="F122" s="275"/>
      <c r="G122" s="275"/>
      <c r="H122" s="275"/>
      <c r="I122" s="275"/>
    </row>
    <row r="123" spans="1:11" x14ac:dyDescent="0.2">
      <c r="A123" s="197"/>
      <c r="B123" s="66"/>
      <c r="C123" s="66" t="s">
        <v>48</v>
      </c>
      <c r="D123" s="33" t="s">
        <v>49</v>
      </c>
      <c r="E123" s="275"/>
      <c r="F123" s="275"/>
      <c r="G123" s="275"/>
      <c r="H123" s="275"/>
      <c r="I123" s="275"/>
    </row>
    <row r="124" spans="1:11" x14ac:dyDescent="0.2">
      <c r="A124" s="197"/>
      <c r="B124" s="66"/>
      <c r="C124" s="66" t="s">
        <v>63</v>
      </c>
      <c r="D124" s="33"/>
      <c r="E124" s="275"/>
      <c r="F124" s="275"/>
      <c r="G124" s="275"/>
      <c r="H124" s="275"/>
      <c r="I124" s="275"/>
    </row>
    <row r="125" spans="1:11" x14ac:dyDescent="0.2">
      <c r="A125" s="197"/>
      <c r="B125" s="66"/>
      <c r="C125" s="66" t="s">
        <v>50</v>
      </c>
      <c r="D125" s="33" t="s">
        <v>51</v>
      </c>
      <c r="E125" s="275"/>
      <c r="F125" s="275"/>
      <c r="G125" s="275"/>
      <c r="H125" s="275"/>
      <c r="I125" s="275"/>
    </row>
    <row r="126" spans="1:11" x14ac:dyDescent="0.2">
      <c r="A126" s="197"/>
      <c r="B126" s="66"/>
      <c r="C126" s="66" t="s">
        <v>54</v>
      </c>
      <c r="D126" s="33" t="s">
        <v>64</v>
      </c>
      <c r="E126" s="275"/>
      <c r="F126" s="275"/>
      <c r="G126" s="275"/>
      <c r="H126" s="275"/>
      <c r="I126" s="275"/>
    </row>
    <row r="127" spans="1:11" x14ac:dyDescent="0.2">
      <c r="A127" s="197"/>
      <c r="B127" s="66"/>
      <c r="C127" s="66" t="s">
        <v>52</v>
      </c>
      <c r="D127" s="33" t="s">
        <v>53</v>
      </c>
      <c r="E127" s="275"/>
      <c r="F127" s="275"/>
      <c r="G127" s="275"/>
      <c r="H127" s="275"/>
      <c r="I127" s="275"/>
    </row>
    <row r="128" spans="1:11" x14ac:dyDescent="0.2">
      <c r="A128" s="197"/>
      <c r="B128" s="66" t="s">
        <v>301</v>
      </c>
      <c r="C128" s="66"/>
      <c r="D128" s="33"/>
      <c r="E128" s="91"/>
      <c r="F128" s="91"/>
      <c r="G128" s="91"/>
      <c r="H128" s="91"/>
      <c r="I128" s="91"/>
    </row>
    <row r="129" spans="1:9" x14ac:dyDescent="0.2">
      <c r="A129" s="197"/>
      <c r="B129" s="66"/>
      <c r="C129" s="66" t="s">
        <v>46</v>
      </c>
      <c r="D129" s="33" t="s">
        <v>47</v>
      </c>
      <c r="E129" s="275"/>
      <c r="F129" s="275"/>
      <c r="G129" s="275"/>
      <c r="H129" s="275"/>
      <c r="I129" s="275"/>
    </row>
    <row r="130" spans="1:9" x14ac:dyDescent="0.2">
      <c r="A130" s="197"/>
      <c r="B130" s="66"/>
      <c r="C130" s="66" t="s">
        <v>48</v>
      </c>
      <c r="D130" s="33" t="s">
        <v>49</v>
      </c>
      <c r="E130" s="275"/>
      <c r="F130" s="275"/>
      <c r="G130" s="275"/>
      <c r="H130" s="275"/>
      <c r="I130" s="275"/>
    </row>
    <row r="131" spans="1:9" x14ac:dyDescent="0.2">
      <c r="A131" s="197"/>
      <c r="B131" s="66"/>
      <c r="C131" s="66" t="s">
        <v>63</v>
      </c>
      <c r="D131" s="33"/>
      <c r="E131" s="275"/>
      <c r="F131" s="275"/>
      <c r="G131" s="275"/>
      <c r="H131" s="275"/>
      <c r="I131" s="275"/>
    </row>
    <row r="132" spans="1:9" x14ac:dyDescent="0.2">
      <c r="A132" s="197"/>
      <c r="B132" s="66"/>
      <c r="C132" s="66" t="s">
        <v>50</v>
      </c>
      <c r="D132" s="33" t="s">
        <v>51</v>
      </c>
      <c r="E132" s="275"/>
      <c r="F132" s="275"/>
      <c r="G132" s="275"/>
      <c r="H132" s="275"/>
      <c r="I132" s="275"/>
    </row>
    <row r="133" spans="1:9" x14ac:dyDescent="0.2">
      <c r="A133" s="197"/>
      <c r="B133" s="66"/>
      <c r="C133" s="66" t="s">
        <v>54</v>
      </c>
      <c r="D133" s="33" t="s">
        <v>64</v>
      </c>
      <c r="E133" s="275"/>
      <c r="F133" s="275"/>
      <c r="G133" s="275"/>
      <c r="H133" s="275"/>
      <c r="I133" s="275"/>
    </row>
    <row r="134" spans="1:9" x14ac:dyDescent="0.2">
      <c r="A134" s="197"/>
      <c r="B134" s="66"/>
      <c r="C134" s="66" t="s">
        <v>52</v>
      </c>
      <c r="D134" s="33" t="s">
        <v>53</v>
      </c>
      <c r="E134" s="275"/>
      <c r="F134" s="275"/>
      <c r="G134" s="275"/>
      <c r="H134" s="275"/>
      <c r="I134" s="275"/>
    </row>
    <row r="135" spans="1:9" x14ac:dyDescent="0.2">
      <c r="A135" s="197"/>
      <c r="B135" s="66" t="s">
        <v>302</v>
      </c>
      <c r="C135" s="66"/>
      <c r="D135" s="33"/>
      <c r="E135" s="91"/>
      <c r="F135" s="91"/>
      <c r="G135" s="91"/>
      <c r="H135" s="91"/>
      <c r="I135" s="91"/>
    </row>
    <row r="136" spans="1:9" x14ac:dyDescent="0.2">
      <c r="A136" s="197"/>
      <c r="B136" s="66"/>
      <c r="C136" s="66" t="s">
        <v>46</v>
      </c>
      <c r="D136" s="33" t="s">
        <v>47</v>
      </c>
      <c r="E136" s="275"/>
      <c r="F136" s="275"/>
      <c r="G136" s="275"/>
      <c r="H136" s="275"/>
      <c r="I136" s="275"/>
    </row>
    <row r="137" spans="1:9" x14ac:dyDescent="0.2">
      <c r="A137" s="197"/>
      <c r="B137" s="66"/>
      <c r="C137" s="66" t="s">
        <v>48</v>
      </c>
      <c r="D137" s="33" t="s">
        <v>49</v>
      </c>
      <c r="E137" s="275"/>
      <c r="F137" s="275"/>
      <c r="G137" s="275"/>
      <c r="H137" s="275"/>
      <c r="I137" s="275"/>
    </row>
    <row r="138" spans="1:9" x14ac:dyDescent="0.2">
      <c r="A138" s="197"/>
      <c r="B138" s="66"/>
      <c r="C138" s="66" t="s">
        <v>63</v>
      </c>
      <c r="D138" s="33"/>
      <c r="E138" s="275"/>
      <c r="F138" s="275"/>
      <c r="G138" s="275"/>
      <c r="H138" s="275"/>
      <c r="I138" s="275"/>
    </row>
    <row r="139" spans="1:9" x14ac:dyDescent="0.2">
      <c r="A139" s="197"/>
      <c r="B139" s="66"/>
      <c r="C139" s="66" t="s">
        <v>50</v>
      </c>
      <c r="D139" s="33" t="s">
        <v>51</v>
      </c>
      <c r="E139" s="275"/>
      <c r="F139" s="275"/>
      <c r="G139" s="275"/>
      <c r="H139" s="275"/>
      <c r="I139" s="275"/>
    </row>
    <row r="140" spans="1:9" x14ac:dyDescent="0.2">
      <c r="A140" s="197"/>
      <c r="B140" s="66"/>
      <c r="C140" s="66" t="s">
        <v>54</v>
      </c>
      <c r="D140" s="33" t="s">
        <v>64</v>
      </c>
      <c r="E140" s="275"/>
      <c r="F140" s="275"/>
      <c r="G140" s="275"/>
      <c r="H140" s="275"/>
      <c r="I140" s="275"/>
    </row>
    <row r="141" spans="1:9" x14ac:dyDescent="0.2">
      <c r="A141" s="197"/>
      <c r="B141" s="66"/>
      <c r="C141" s="66" t="s">
        <v>52</v>
      </c>
      <c r="D141" s="33" t="s">
        <v>53</v>
      </c>
      <c r="E141" s="275"/>
      <c r="F141" s="275"/>
      <c r="G141" s="275"/>
      <c r="H141" s="275"/>
      <c r="I141" s="275"/>
    </row>
    <row r="142" spans="1:9" ht="15.75" thickBot="1" x14ac:dyDescent="0.3">
      <c r="A142" s="207" t="s">
        <v>293</v>
      </c>
      <c r="B142" s="82"/>
      <c r="C142" s="82"/>
      <c r="D142" s="38"/>
      <c r="E142" s="109">
        <f>SUM(E122:E141)</f>
        <v>0</v>
      </c>
      <c r="F142" s="109">
        <f>SUM(F122:F141)</f>
        <v>0</v>
      </c>
      <c r="G142" s="109">
        <f>SUM(G122:G141)</f>
        <v>0</v>
      </c>
      <c r="H142" s="109">
        <f>SUM(H122:H141)</f>
        <v>0</v>
      </c>
      <c r="I142" s="109">
        <f>SUM(I122:I141)</f>
        <v>0</v>
      </c>
    </row>
    <row r="143" spans="1:9" ht="15.75" thickTop="1" x14ac:dyDescent="0.25">
      <c r="A143" s="199" t="s">
        <v>112</v>
      </c>
      <c r="B143" s="75"/>
      <c r="C143" s="77" t="s">
        <v>294</v>
      </c>
      <c r="D143" s="110"/>
      <c r="E143" s="111"/>
      <c r="F143" s="111"/>
      <c r="G143" s="111"/>
      <c r="H143" s="111"/>
      <c r="I143" s="111"/>
    </row>
    <row r="144" spans="1:9" x14ac:dyDescent="0.2">
      <c r="A144" s="197"/>
      <c r="B144" s="66" t="s">
        <v>107</v>
      </c>
      <c r="C144" s="66"/>
      <c r="D144" s="33" t="s">
        <v>108</v>
      </c>
      <c r="E144" s="113"/>
      <c r="F144" s="91"/>
      <c r="G144" s="91"/>
      <c r="H144" s="91"/>
      <c r="I144" s="91"/>
    </row>
    <row r="145" spans="1:9" x14ac:dyDescent="0.2">
      <c r="A145" s="197"/>
      <c r="B145" s="66"/>
      <c r="C145" s="66" t="s">
        <v>46</v>
      </c>
      <c r="D145" s="33" t="s">
        <v>47</v>
      </c>
      <c r="E145" s="275"/>
      <c r="F145" s="275"/>
      <c r="G145" s="275"/>
      <c r="H145" s="275"/>
      <c r="I145" s="275"/>
    </row>
    <row r="146" spans="1:9" x14ac:dyDescent="0.2">
      <c r="A146" s="197"/>
      <c r="B146" s="66"/>
      <c r="C146" s="66" t="s">
        <v>48</v>
      </c>
      <c r="D146" s="33" t="s">
        <v>49</v>
      </c>
      <c r="E146" s="272"/>
      <c r="F146" s="273"/>
      <c r="G146" s="273"/>
      <c r="H146" s="273"/>
      <c r="I146" s="273"/>
    </row>
    <row r="147" spans="1:9" x14ac:dyDescent="0.2">
      <c r="A147" s="197"/>
      <c r="B147" s="66"/>
      <c r="C147" s="66" t="s">
        <v>63</v>
      </c>
      <c r="D147" s="33"/>
      <c r="E147" s="275"/>
      <c r="F147" s="275"/>
      <c r="G147" s="275"/>
      <c r="H147" s="275"/>
      <c r="I147" s="275"/>
    </row>
    <row r="148" spans="1:9" x14ac:dyDescent="0.2">
      <c r="A148" s="197"/>
      <c r="B148" s="66"/>
      <c r="C148" s="66" t="s">
        <v>50</v>
      </c>
      <c r="D148" s="33" t="s">
        <v>51</v>
      </c>
      <c r="E148" s="275"/>
      <c r="F148" s="275"/>
      <c r="G148" s="275"/>
      <c r="H148" s="275"/>
      <c r="I148" s="275"/>
    </row>
    <row r="149" spans="1:9" x14ac:dyDescent="0.2">
      <c r="A149" s="197"/>
      <c r="B149" s="66"/>
      <c r="C149" s="66" t="s">
        <v>54</v>
      </c>
      <c r="D149" s="33" t="s">
        <v>64</v>
      </c>
      <c r="E149" s="275"/>
      <c r="F149" s="275"/>
      <c r="G149" s="275"/>
      <c r="H149" s="275"/>
      <c r="I149" s="275"/>
    </row>
    <row r="150" spans="1:9" x14ac:dyDescent="0.2">
      <c r="A150" s="197"/>
      <c r="B150" s="66"/>
      <c r="C150" s="66" t="s">
        <v>52</v>
      </c>
      <c r="D150" s="33" t="s">
        <v>53</v>
      </c>
      <c r="E150" s="272"/>
      <c r="F150" s="273"/>
      <c r="G150" s="273"/>
      <c r="H150" s="273"/>
      <c r="I150" s="273"/>
    </row>
    <row r="151" spans="1:9" x14ac:dyDescent="0.2">
      <c r="A151" s="197"/>
      <c r="B151" s="66" t="s">
        <v>301</v>
      </c>
      <c r="C151" s="66"/>
      <c r="D151" s="33"/>
      <c r="E151" s="89"/>
      <c r="F151" s="90"/>
      <c r="G151" s="90"/>
      <c r="H151" s="90"/>
      <c r="I151" s="90"/>
    </row>
    <row r="152" spans="1:9" x14ac:dyDescent="0.2">
      <c r="A152" s="197"/>
      <c r="B152" s="66"/>
      <c r="C152" s="66" t="s">
        <v>46</v>
      </c>
      <c r="D152" s="33" t="s">
        <v>47</v>
      </c>
      <c r="E152" s="275"/>
      <c r="F152" s="275"/>
      <c r="G152" s="275"/>
      <c r="H152" s="275"/>
      <c r="I152" s="275"/>
    </row>
    <row r="153" spans="1:9" x14ac:dyDescent="0.2">
      <c r="A153" s="197"/>
      <c r="B153" s="66"/>
      <c r="C153" s="66" t="s">
        <v>48</v>
      </c>
      <c r="D153" s="33" t="s">
        <v>49</v>
      </c>
      <c r="E153" s="275"/>
      <c r="F153" s="275"/>
      <c r="G153" s="275"/>
      <c r="H153" s="275"/>
      <c r="I153" s="275"/>
    </row>
    <row r="154" spans="1:9" x14ac:dyDescent="0.2">
      <c r="A154" s="197"/>
      <c r="B154" s="66"/>
      <c r="C154" s="66" t="s">
        <v>63</v>
      </c>
      <c r="D154" s="33"/>
      <c r="E154" s="275"/>
      <c r="F154" s="275"/>
      <c r="G154" s="275"/>
      <c r="H154" s="275"/>
      <c r="I154" s="275"/>
    </row>
    <row r="155" spans="1:9" x14ac:dyDescent="0.2">
      <c r="A155" s="197"/>
      <c r="B155" s="66"/>
      <c r="C155" s="66" t="s">
        <v>50</v>
      </c>
      <c r="D155" s="33" t="s">
        <v>51</v>
      </c>
      <c r="E155" s="275"/>
      <c r="F155" s="275"/>
      <c r="G155" s="275"/>
      <c r="H155" s="275"/>
      <c r="I155" s="275"/>
    </row>
    <row r="156" spans="1:9" x14ac:dyDescent="0.2">
      <c r="A156" s="197"/>
      <c r="B156" s="66"/>
      <c r="C156" s="66" t="s">
        <v>54</v>
      </c>
      <c r="D156" s="33" t="s">
        <v>64</v>
      </c>
      <c r="E156" s="275"/>
      <c r="F156" s="275"/>
      <c r="G156" s="275"/>
      <c r="H156" s="275"/>
      <c r="I156" s="275"/>
    </row>
    <row r="157" spans="1:9" x14ac:dyDescent="0.2">
      <c r="A157" s="197"/>
      <c r="B157" s="66"/>
      <c r="C157" s="66" t="s">
        <v>52</v>
      </c>
      <c r="D157" s="33" t="s">
        <v>53</v>
      </c>
      <c r="E157" s="275"/>
      <c r="F157" s="275"/>
      <c r="G157" s="275"/>
      <c r="H157" s="275"/>
      <c r="I157" s="275"/>
    </row>
    <row r="158" spans="1:9" x14ac:dyDescent="0.2">
      <c r="A158" s="197"/>
      <c r="B158" s="66" t="s">
        <v>302</v>
      </c>
      <c r="C158" s="66"/>
      <c r="D158" s="33"/>
      <c r="E158" s="91"/>
      <c r="F158" s="91"/>
      <c r="G158" s="91"/>
      <c r="H158" s="91"/>
      <c r="I158" s="91"/>
    </row>
    <row r="159" spans="1:9" x14ac:dyDescent="0.2">
      <c r="A159" s="197"/>
      <c r="B159" s="66"/>
      <c r="C159" s="66" t="s">
        <v>46</v>
      </c>
      <c r="D159" s="33" t="s">
        <v>47</v>
      </c>
      <c r="E159" s="275"/>
      <c r="F159" s="275"/>
      <c r="G159" s="275"/>
      <c r="H159" s="275"/>
      <c r="I159" s="275"/>
    </row>
    <row r="160" spans="1:9" x14ac:dyDescent="0.2">
      <c r="A160" s="197"/>
      <c r="B160" s="66"/>
      <c r="C160" s="66" t="s">
        <v>48</v>
      </c>
      <c r="D160" s="33" t="s">
        <v>49</v>
      </c>
      <c r="E160" s="274"/>
      <c r="F160" s="275"/>
      <c r="G160" s="275"/>
      <c r="H160" s="275"/>
      <c r="I160" s="275"/>
    </row>
    <row r="161" spans="1:9" x14ac:dyDescent="0.2">
      <c r="A161" s="197"/>
      <c r="B161" s="66"/>
      <c r="C161" s="66" t="s">
        <v>63</v>
      </c>
      <c r="D161" s="33"/>
      <c r="E161" s="272"/>
      <c r="F161" s="273"/>
      <c r="G161" s="273"/>
      <c r="H161" s="273"/>
      <c r="I161" s="273"/>
    </row>
    <row r="162" spans="1:9" x14ac:dyDescent="0.2">
      <c r="A162" s="197"/>
      <c r="B162" s="66"/>
      <c r="C162" s="66" t="s">
        <v>50</v>
      </c>
      <c r="D162" s="33" t="s">
        <v>51</v>
      </c>
      <c r="E162" s="274"/>
      <c r="F162" s="275"/>
      <c r="G162" s="275"/>
      <c r="H162" s="275"/>
      <c r="I162" s="275"/>
    </row>
    <row r="163" spans="1:9" x14ac:dyDescent="0.2">
      <c r="A163" s="197"/>
      <c r="B163" s="66"/>
      <c r="C163" s="66" t="s">
        <v>54</v>
      </c>
      <c r="D163" s="33" t="s">
        <v>64</v>
      </c>
      <c r="E163" s="274"/>
      <c r="F163" s="275"/>
      <c r="G163" s="275"/>
      <c r="H163" s="275"/>
      <c r="I163" s="275"/>
    </row>
    <row r="164" spans="1:9" x14ac:dyDescent="0.2">
      <c r="A164" s="197"/>
      <c r="B164" s="66"/>
      <c r="C164" s="65" t="s">
        <v>52</v>
      </c>
      <c r="D164" s="33" t="s">
        <v>53</v>
      </c>
      <c r="E164" s="274"/>
      <c r="F164" s="275"/>
      <c r="G164" s="275"/>
      <c r="H164" s="275"/>
      <c r="I164" s="275"/>
    </row>
    <row r="165" spans="1:9" ht="15.75" thickBot="1" x14ac:dyDescent="0.3">
      <c r="A165" s="207" t="s">
        <v>112</v>
      </c>
      <c r="B165" s="82"/>
      <c r="C165" s="115" t="s">
        <v>295</v>
      </c>
      <c r="D165" s="38"/>
      <c r="E165" s="114">
        <f>SUM(E145:E164)</f>
        <v>0</v>
      </c>
      <c r="F165" s="114">
        <f>SUM(F145:F164)</f>
        <v>0</v>
      </c>
      <c r="G165" s="114">
        <f>SUM(G145:G164)</f>
        <v>0</v>
      </c>
      <c r="H165" s="114">
        <f>SUM(H145:H164)</f>
        <v>0</v>
      </c>
      <c r="I165" s="114">
        <f>SUM(I145:I164)</f>
        <v>0</v>
      </c>
    </row>
    <row r="166" spans="1:9" ht="15.75" thickTop="1" x14ac:dyDescent="0.25">
      <c r="A166" s="104"/>
      <c r="B166" s="105"/>
      <c r="C166" s="157"/>
      <c r="D166" s="195"/>
      <c r="E166" s="227"/>
      <c r="F166" s="227"/>
      <c r="G166" s="227"/>
      <c r="H166" s="227"/>
      <c r="I166" s="227"/>
    </row>
    <row r="167" spans="1:9" ht="15" x14ac:dyDescent="0.25">
      <c r="B167" s="276" t="s">
        <v>488</v>
      </c>
      <c r="C167" s="253"/>
      <c r="D167" s="30"/>
      <c r="I167" s="252" t="s">
        <v>497</v>
      </c>
    </row>
    <row r="168" spans="1:9" x14ac:dyDescent="0.2">
      <c r="E168" s="52"/>
    </row>
    <row r="169" spans="1:9" x14ac:dyDescent="0.2">
      <c r="B169" s="52" t="s">
        <v>496</v>
      </c>
      <c r="H169" s="24"/>
      <c r="I169" s="24">
        <v>43732</v>
      </c>
    </row>
    <row r="170" spans="1:9" x14ac:dyDescent="0.2">
      <c r="H170" s="24"/>
      <c r="I170" s="24"/>
    </row>
    <row r="171" spans="1:9" x14ac:dyDescent="0.2">
      <c r="A171" s="206"/>
      <c r="B171" s="47"/>
      <c r="C171" s="47"/>
      <c r="D171" s="48"/>
      <c r="E171" s="145">
        <v>-1</v>
      </c>
      <c r="F171" s="146">
        <v>-2</v>
      </c>
      <c r="G171" s="193">
        <v>-3</v>
      </c>
      <c r="H171" s="146">
        <v>-4</v>
      </c>
      <c r="I171" s="146">
        <v>-5</v>
      </c>
    </row>
    <row r="172" spans="1:9" x14ac:dyDescent="0.2">
      <c r="A172" s="217"/>
      <c r="D172" s="31"/>
      <c r="E172" s="152"/>
      <c r="F172" s="25" t="s">
        <v>30</v>
      </c>
      <c r="G172" s="316" t="s">
        <v>495</v>
      </c>
      <c r="H172" s="3"/>
      <c r="I172" s="152"/>
    </row>
    <row r="173" spans="1:9" x14ac:dyDescent="0.2">
      <c r="A173" s="217"/>
      <c r="D173" s="31"/>
      <c r="E173" s="148" t="s">
        <v>184</v>
      </c>
      <c r="F173" s="148" t="s">
        <v>186</v>
      </c>
      <c r="G173" s="149"/>
      <c r="H173" s="219"/>
      <c r="I173" s="148" t="s">
        <v>422</v>
      </c>
    </row>
    <row r="174" spans="1:9" ht="15" x14ac:dyDescent="0.2">
      <c r="A174" s="217"/>
      <c r="B174" s="107" t="s">
        <v>44</v>
      </c>
      <c r="C174" s="28"/>
      <c r="D174" s="31"/>
      <c r="E174" s="148" t="s">
        <v>185</v>
      </c>
      <c r="F174" s="148" t="s">
        <v>185</v>
      </c>
      <c r="G174" s="150" t="s">
        <v>187</v>
      </c>
      <c r="H174" s="148" t="s">
        <v>58</v>
      </c>
      <c r="I174" s="148" t="s">
        <v>58</v>
      </c>
    </row>
    <row r="175" spans="1:9" ht="15" x14ac:dyDescent="0.2">
      <c r="A175" s="215"/>
      <c r="B175" s="317"/>
      <c r="C175" s="317"/>
      <c r="D175" s="318"/>
      <c r="E175" s="4">
        <v>43646</v>
      </c>
      <c r="F175" s="4">
        <v>44012</v>
      </c>
      <c r="G175" s="151" t="s">
        <v>188</v>
      </c>
      <c r="H175" s="220" t="s">
        <v>188</v>
      </c>
      <c r="I175" s="220" t="s">
        <v>188</v>
      </c>
    </row>
    <row r="176" spans="1:9" ht="15" x14ac:dyDescent="0.25">
      <c r="A176" s="196" t="s">
        <v>296</v>
      </c>
      <c r="B176" s="62"/>
      <c r="C176" s="63" t="s">
        <v>297</v>
      </c>
      <c r="D176" s="108"/>
      <c r="E176" s="78"/>
      <c r="F176" s="78"/>
      <c r="G176" s="78"/>
      <c r="H176" s="78"/>
      <c r="I176" s="78"/>
    </row>
    <row r="177" spans="1:9" x14ac:dyDescent="0.2">
      <c r="A177" s="197"/>
      <c r="B177" s="66" t="s">
        <v>107</v>
      </c>
      <c r="C177" s="66"/>
      <c r="D177" s="33" t="s">
        <v>108</v>
      </c>
      <c r="E177" s="36"/>
      <c r="F177" s="36"/>
      <c r="G177" s="36"/>
      <c r="H177" s="36"/>
      <c r="I177" s="36"/>
    </row>
    <row r="178" spans="1:9" x14ac:dyDescent="0.2">
      <c r="A178" s="197"/>
      <c r="B178" s="66"/>
      <c r="C178" s="66" t="s">
        <v>46</v>
      </c>
      <c r="D178" s="33" t="s">
        <v>47</v>
      </c>
      <c r="E178" s="275"/>
      <c r="F178" s="275"/>
      <c r="G178" s="275"/>
      <c r="H178" s="275"/>
      <c r="I178" s="275"/>
    </row>
    <row r="179" spans="1:9" x14ac:dyDescent="0.2">
      <c r="A179" s="197"/>
      <c r="B179" s="66"/>
      <c r="C179" s="66" t="s">
        <v>48</v>
      </c>
      <c r="D179" s="33" t="s">
        <v>49</v>
      </c>
      <c r="E179" s="275"/>
      <c r="F179" s="275"/>
      <c r="G179" s="275"/>
      <c r="H179" s="275"/>
      <c r="I179" s="275"/>
    </row>
    <row r="180" spans="1:9" x14ac:dyDescent="0.2">
      <c r="A180" s="197"/>
      <c r="B180" s="66"/>
      <c r="C180" s="66" t="s">
        <v>63</v>
      </c>
      <c r="D180" s="33"/>
      <c r="E180" s="275"/>
      <c r="F180" s="275"/>
      <c r="G180" s="275"/>
      <c r="H180" s="275"/>
      <c r="I180" s="275"/>
    </row>
    <row r="181" spans="1:9" x14ac:dyDescent="0.2">
      <c r="A181" s="197"/>
      <c r="B181" s="66"/>
      <c r="C181" s="66" t="s">
        <v>50</v>
      </c>
      <c r="D181" s="33" t="s">
        <v>51</v>
      </c>
      <c r="E181" s="275"/>
      <c r="F181" s="275"/>
      <c r="G181" s="275"/>
      <c r="H181" s="275"/>
      <c r="I181" s="275"/>
    </row>
    <row r="182" spans="1:9" x14ac:dyDescent="0.2">
      <c r="A182" s="197"/>
      <c r="B182" s="66"/>
      <c r="C182" s="66" t="s">
        <v>54</v>
      </c>
      <c r="D182" s="33" t="s">
        <v>64</v>
      </c>
      <c r="E182" s="275"/>
      <c r="F182" s="275"/>
      <c r="G182" s="275"/>
      <c r="H182" s="275"/>
      <c r="I182" s="275"/>
    </row>
    <row r="183" spans="1:9" x14ac:dyDescent="0.2">
      <c r="A183" s="197"/>
      <c r="B183" s="66"/>
      <c r="C183" s="66" t="s">
        <v>52</v>
      </c>
      <c r="D183" s="33" t="s">
        <v>53</v>
      </c>
      <c r="E183" s="275"/>
      <c r="F183" s="275"/>
      <c r="G183" s="275"/>
      <c r="H183" s="275"/>
      <c r="I183" s="275"/>
    </row>
    <row r="184" spans="1:9" x14ac:dyDescent="0.2">
      <c r="A184" s="197"/>
      <c r="B184" s="66" t="s">
        <v>301</v>
      </c>
      <c r="C184" s="66"/>
      <c r="D184" s="33"/>
      <c r="E184" s="91"/>
      <c r="F184" s="91"/>
      <c r="G184" s="91"/>
      <c r="H184" s="91"/>
      <c r="I184" s="91"/>
    </row>
    <row r="185" spans="1:9" x14ac:dyDescent="0.2">
      <c r="A185" s="197"/>
      <c r="B185" s="66"/>
      <c r="C185" s="66" t="s">
        <v>46</v>
      </c>
      <c r="D185" s="33" t="s">
        <v>47</v>
      </c>
      <c r="E185" s="275"/>
      <c r="F185" s="275"/>
      <c r="G185" s="275"/>
      <c r="H185" s="275"/>
      <c r="I185" s="275"/>
    </row>
    <row r="186" spans="1:9" x14ac:dyDescent="0.2">
      <c r="A186" s="197"/>
      <c r="B186" s="66"/>
      <c r="C186" s="66" t="s">
        <v>48</v>
      </c>
      <c r="D186" s="33" t="s">
        <v>49</v>
      </c>
      <c r="E186" s="275"/>
      <c r="F186" s="275"/>
      <c r="G186" s="275"/>
      <c r="H186" s="275"/>
      <c r="I186" s="275"/>
    </row>
    <row r="187" spans="1:9" x14ac:dyDescent="0.2">
      <c r="A187" s="197"/>
      <c r="B187" s="66"/>
      <c r="C187" s="66" t="s">
        <v>63</v>
      </c>
      <c r="D187" s="33"/>
      <c r="E187" s="275"/>
      <c r="F187" s="275"/>
      <c r="G187" s="275"/>
      <c r="H187" s="275"/>
      <c r="I187" s="275"/>
    </row>
    <row r="188" spans="1:9" x14ac:dyDescent="0.2">
      <c r="A188" s="197"/>
      <c r="B188" s="66"/>
      <c r="C188" s="66" t="s">
        <v>50</v>
      </c>
      <c r="D188" s="33" t="s">
        <v>51</v>
      </c>
      <c r="E188" s="275"/>
      <c r="F188" s="275"/>
      <c r="G188" s="275"/>
      <c r="H188" s="275"/>
      <c r="I188" s="275"/>
    </row>
    <row r="189" spans="1:9" x14ac:dyDescent="0.2">
      <c r="A189" s="197"/>
      <c r="B189" s="66"/>
      <c r="C189" s="66" t="s">
        <v>54</v>
      </c>
      <c r="D189" s="33" t="s">
        <v>64</v>
      </c>
      <c r="E189" s="275"/>
      <c r="F189" s="275"/>
      <c r="G189" s="275"/>
      <c r="H189" s="275"/>
      <c r="I189" s="275"/>
    </row>
    <row r="190" spans="1:9" x14ac:dyDescent="0.2">
      <c r="A190" s="197"/>
      <c r="B190" s="66"/>
      <c r="C190" s="66" t="s">
        <v>52</v>
      </c>
      <c r="D190" s="33" t="s">
        <v>53</v>
      </c>
      <c r="E190" s="275"/>
      <c r="F190" s="275"/>
      <c r="G190" s="275"/>
      <c r="H190" s="275"/>
      <c r="I190" s="275"/>
    </row>
    <row r="191" spans="1:9" x14ac:dyDescent="0.2">
      <c r="A191" s="197"/>
      <c r="B191" s="66" t="s">
        <v>302</v>
      </c>
      <c r="C191" s="66"/>
      <c r="D191" s="33"/>
      <c r="E191" s="91"/>
      <c r="F191" s="91"/>
      <c r="G191" s="91"/>
      <c r="H191" s="91"/>
      <c r="I191" s="91"/>
    </row>
    <row r="192" spans="1:9" x14ac:dyDescent="0.2">
      <c r="A192" s="197"/>
      <c r="B192" s="66"/>
      <c r="C192" s="66" t="s">
        <v>46</v>
      </c>
      <c r="D192" s="33" t="s">
        <v>47</v>
      </c>
      <c r="E192" s="275"/>
      <c r="F192" s="275"/>
      <c r="G192" s="275"/>
      <c r="H192" s="275"/>
      <c r="I192" s="275"/>
    </row>
    <row r="193" spans="1:9" x14ac:dyDescent="0.2">
      <c r="A193" s="197"/>
      <c r="B193" s="66"/>
      <c r="C193" s="66" t="s">
        <v>48</v>
      </c>
      <c r="D193" s="33" t="s">
        <v>49</v>
      </c>
      <c r="E193" s="275"/>
      <c r="F193" s="275"/>
      <c r="G193" s="275"/>
      <c r="H193" s="275"/>
      <c r="I193" s="275"/>
    </row>
    <row r="194" spans="1:9" x14ac:dyDescent="0.2">
      <c r="A194" s="197"/>
      <c r="B194" s="66"/>
      <c r="C194" s="66" t="s">
        <v>63</v>
      </c>
      <c r="D194" s="33"/>
      <c r="E194" s="275"/>
      <c r="F194" s="275"/>
      <c r="G194" s="275"/>
      <c r="H194" s="275"/>
      <c r="I194" s="275"/>
    </row>
    <row r="195" spans="1:9" x14ac:dyDescent="0.2">
      <c r="A195" s="197"/>
      <c r="B195" s="66"/>
      <c r="C195" s="66" t="s">
        <v>50</v>
      </c>
      <c r="D195" s="33" t="s">
        <v>51</v>
      </c>
      <c r="E195" s="275"/>
      <c r="F195" s="275"/>
      <c r="G195" s="275"/>
      <c r="H195" s="275"/>
      <c r="I195" s="275"/>
    </row>
    <row r="196" spans="1:9" x14ac:dyDescent="0.2">
      <c r="A196" s="197"/>
      <c r="B196" s="66"/>
      <c r="C196" s="66" t="s">
        <v>54</v>
      </c>
      <c r="D196" s="33" t="s">
        <v>64</v>
      </c>
      <c r="E196" s="275"/>
      <c r="F196" s="275"/>
      <c r="G196" s="275"/>
      <c r="H196" s="275"/>
      <c r="I196" s="275"/>
    </row>
    <row r="197" spans="1:9" x14ac:dyDescent="0.2">
      <c r="A197" s="197"/>
      <c r="B197" s="66"/>
      <c r="C197" s="66" t="s">
        <v>52</v>
      </c>
      <c r="D197" s="33" t="s">
        <v>53</v>
      </c>
      <c r="E197" s="275"/>
      <c r="F197" s="275"/>
      <c r="G197" s="275"/>
      <c r="H197" s="275"/>
      <c r="I197" s="275"/>
    </row>
    <row r="198" spans="1:9" ht="15.75" thickBot="1" x14ac:dyDescent="0.3">
      <c r="A198" s="207" t="s">
        <v>296</v>
      </c>
      <c r="B198" s="82"/>
      <c r="C198" s="37" t="s">
        <v>298</v>
      </c>
      <c r="D198" s="38"/>
      <c r="E198" s="109">
        <f>SUM(E178:E197)</f>
        <v>0</v>
      </c>
      <c r="F198" s="109">
        <f>SUM(F178:F197)</f>
        <v>0</v>
      </c>
      <c r="G198" s="109">
        <f>SUM(G178:G197)</f>
        <v>0</v>
      </c>
      <c r="H198" s="109">
        <f>SUM(H178:H197)</f>
        <v>0</v>
      </c>
      <c r="I198" s="109">
        <f>SUM(I178:I197)</f>
        <v>0</v>
      </c>
    </row>
    <row r="199" spans="1:9" ht="15.75" thickTop="1" x14ac:dyDescent="0.25">
      <c r="A199" s="196" t="s">
        <v>110</v>
      </c>
      <c r="B199" s="62"/>
      <c r="C199" s="130" t="s">
        <v>299</v>
      </c>
      <c r="D199" s="108"/>
      <c r="E199" s="111"/>
      <c r="F199" s="111"/>
      <c r="G199" s="111"/>
      <c r="H199" s="111"/>
      <c r="I199" s="111"/>
    </row>
    <row r="200" spans="1:9" x14ac:dyDescent="0.2">
      <c r="A200" s="197"/>
      <c r="B200" s="66" t="s">
        <v>107</v>
      </c>
      <c r="C200" s="66"/>
      <c r="D200" s="33" t="s">
        <v>108</v>
      </c>
      <c r="E200" s="113"/>
      <c r="F200" s="91"/>
      <c r="G200" s="91"/>
      <c r="H200" s="91"/>
      <c r="I200" s="91"/>
    </row>
    <row r="201" spans="1:9" x14ac:dyDescent="0.2">
      <c r="A201" s="197"/>
      <c r="B201" s="66"/>
      <c r="C201" s="66" t="s">
        <v>46</v>
      </c>
      <c r="D201" s="33" t="s">
        <v>47</v>
      </c>
      <c r="E201" s="275"/>
      <c r="F201" s="275"/>
      <c r="G201" s="275"/>
      <c r="H201" s="275"/>
      <c r="I201" s="275"/>
    </row>
    <row r="202" spans="1:9" x14ac:dyDescent="0.2">
      <c r="A202" s="197"/>
      <c r="B202" s="66"/>
      <c r="C202" s="66" t="s">
        <v>48</v>
      </c>
      <c r="D202" s="33" t="s">
        <v>49</v>
      </c>
      <c r="E202" s="272"/>
      <c r="F202" s="273"/>
      <c r="G202" s="273"/>
      <c r="H202" s="273"/>
      <c r="I202" s="273"/>
    </row>
    <row r="203" spans="1:9" x14ac:dyDescent="0.2">
      <c r="A203" s="197"/>
      <c r="B203" s="66"/>
      <c r="C203" s="66" t="s">
        <v>63</v>
      </c>
      <c r="D203" s="33"/>
      <c r="E203" s="275"/>
      <c r="F203" s="275"/>
      <c r="G203" s="275"/>
      <c r="H203" s="275"/>
      <c r="I203" s="275"/>
    </row>
    <row r="204" spans="1:9" x14ac:dyDescent="0.2">
      <c r="A204" s="197"/>
      <c r="B204" s="66"/>
      <c r="C204" s="66" t="s">
        <v>50</v>
      </c>
      <c r="D204" s="33" t="s">
        <v>51</v>
      </c>
      <c r="E204" s="275"/>
      <c r="F204" s="275"/>
      <c r="G204" s="275"/>
      <c r="H204" s="275"/>
      <c r="I204" s="275"/>
    </row>
    <row r="205" spans="1:9" x14ac:dyDescent="0.2">
      <c r="A205" s="197"/>
      <c r="B205" s="66"/>
      <c r="C205" s="66" t="s">
        <v>54</v>
      </c>
      <c r="D205" s="33" t="s">
        <v>64</v>
      </c>
      <c r="E205" s="275"/>
      <c r="F205" s="275"/>
      <c r="G205" s="275"/>
      <c r="H205" s="275"/>
      <c r="I205" s="275"/>
    </row>
    <row r="206" spans="1:9" x14ac:dyDescent="0.2">
      <c r="A206" s="197"/>
      <c r="B206" s="66"/>
      <c r="C206" s="66" t="s">
        <v>52</v>
      </c>
      <c r="D206" s="33" t="s">
        <v>53</v>
      </c>
      <c r="E206" s="272"/>
      <c r="F206" s="273"/>
      <c r="G206" s="273"/>
      <c r="H206" s="273"/>
      <c r="I206" s="273"/>
    </row>
    <row r="207" spans="1:9" x14ac:dyDescent="0.2">
      <c r="A207" s="197"/>
      <c r="B207" s="66" t="s">
        <v>301</v>
      </c>
      <c r="C207" s="66"/>
      <c r="D207" s="33"/>
      <c r="E207" s="89"/>
      <c r="F207" s="90"/>
      <c r="G207" s="90"/>
      <c r="H207" s="90"/>
      <c r="I207" s="90"/>
    </row>
    <row r="208" spans="1:9" x14ac:dyDescent="0.2">
      <c r="A208" s="197"/>
      <c r="B208" s="66"/>
      <c r="C208" s="66" t="s">
        <v>46</v>
      </c>
      <c r="D208" s="33" t="s">
        <v>47</v>
      </c>
      <c r="E208" s="275"/>
      <c r="F208" s="275"/>
      <c r="G208" s="275"/>
      <c r="H208" s="275"/>
      <c r="I208" s="275"/>
    </row>
    <row r="209" spans="1:9" x14ac:dyDescent="0.2">
      <c r="A209" s="197"/>
      <c r="B209" s="66"/>
      <c r="C209" s="66" t="s">
        <v>48</v>
      </c>
      <c r="D209" s="33" t="s">
        <v>49</v>
      </c>
      <c r="E209" s="275"/>
      <c r="F209" s="275"/>
      <c r="G209" s="275"/>
      <c r="H209" s="275"/>
      <c r="I209" s="275"/>
    </row>
    <row r="210" spans="1:9" x14ac:dyDescent="0.2">
      <c r="A210" s="197"/>
      <c r="B210" s="66"/>
      <c r="C210" s="66" t="s">
        <v>63</v>
      </c>
      <c r="D210" s="33"/>
      <c r="E210" s="275"/>
      <c r="F210" s="275"/>
      <c r="G210" s="275"/>
      <c r="H210" s="275"/>
      <c r="I210" s="275"/>
    </row>
    <row r="211" spans="1:9" x14ac:dyDescent="0.2">
      <c r="A211" s="197"/>
      <c r="B211" s="66"/>
      <c r="C211" s="66" t="s">
        <v>50</v>
      </c>
      <c r="D211" s="33" t="s">
        <v>51</v>
      </c>
      <c r="E211" s="275"/>
      <c r="F211" s="275"/>
      <c r="G211" s="275"/>
      <c r="H211" s="275"/>
      <c r="I211" s="275"/>
    </row>
    <row r="212" spans="1:9" x14ac:dyDescent="0.2">
      <c r="A212" s="197"/>
      <c r="B212" s="66"/>
      <c r="C212" s="66" t="s">
        <v>54</v>
      </c>
      <c r="D212" s="33" t="s">
        <v>64</v>
      </c>
      <c r="E212" s="275"/>
      <c r="F212" s="275"/>
      <c r="G212" s="275"/>
      <c r="H212" s="275"/>
      <c r="I212" s="275"/>
    </row>
    <row r="213" spans="1:9" x14ac:dyDescent="0.2">
      <c r="A213" s="197"/>
      <c r="B213" s="66"/>
      <c r="C213" s="66" t="s">
        <v>52</v>
      </c>
      <c r="D213" s="33" t="s">
        <v>53</v>
      </c>
      <c r="E213" s="275"/>
      <c r="F213" s="275"/>
      <c r="G213" s="275"/>
      <c r="H213" s="275"/>
      <c r="I213" s="275"/>
    </row>
    <row r="214" spans="1:9" x14ac:dyDescent="0.2">
      <c r="A214" s="197"/>
      <c r="B214" s="66" t="s">
        <v>302</v>
      </c>
      <c r="C214" s="66"/>
      <c r="D214" s="33"/>
      <c r="E214" s="91"/>
      <c r="F214" s="91"/>
      <c r="G214" s="91"/>
      <c r="H214" s="91"/>
      <c r="I214" s="91"/>
    </row>
    <row r="215" spans="1:9" x14ac:dyDescent="0.2">
      <c r="A215" s="197"/>
      <c r="B215" s="66"/>
      <c r="C215" s="66" t="s">
        <v>46</v>
      </c>
      <c r="D215" s="33" t="s">
        <v>47</v>
      </c>
      <c r="E215" s="275"/>
      <c r="F215" s="275"/>
      <c r="G215" s="275"/>
      <c r="H215" s="275"/>
      <c r="I215" s="275"/>
    </row>
    <row r="216" spans="1:9" x14ac:dyDescent="0.2">
      <c r="A216" s="197"/>
      <c r="B216" s="66"/>
      <c r="C216" s="66" t="s">
        <v>48</v>
      </c>
      <c r="D216" s="33" t="s">
        <v>49</v>
      </c>
      <c r="E216" s="274"/>
      <c r="F216" s="275"/>
      <c r="G216" s="275"/>
      <c r="H216" s="275"/>
      <c r="I216" s="275"/>
    </row>
    <row r="217" spans="1:9" x14ac:dyDescent="0.2">
      <c r="A217" s="197"/>
      <c r="B217" s="66"/>
      <c r="C217" s="66" t="s">
        <v>63</v>
      </c>
      <c r="D217" s="33"/>
      <c r="E217" s="272"/>
      <c r="F217" s="273"/>
      <c r="G217" s="273"/>
      <c r="H217" s="273"/>
      <c r="I217" s="273"/>
    </row>
    <row r="218" spans="1:9" x14ac:dyDescent="0.2">
      <c r="A218" s="197"/>
      <c r="B218" s="66"/>
      <c r="C218" s="66" t="s">
        <v>50</v>
      </c>
      <c r="D218" s="33" t="s">
        <v>51</v>
      </c>
      <c r="E218" s="274"/>
      <c r="F218" s="275"/>
      <c r="G218" s="275"/>
      <c r="H218" s="275"/>
      <c r="I218" s="275"/>
    </row>
    <row r="219" spans="1:9" x14ac:dyDescent="0.2">
      <c r="A219" s="197"/>
      <c r="B219" s="66"/>
      <c r="C219" s="66" t="s">
        <v>54</v>
      </c>
      <c r="D219" s="33" t="s">
        <v>64</v>
      </c>
      <c r="E219" s="274"/>
      <c r="F219" s="275"/>
      <c r="G219" s="275"/>
      <c r="H219" s="275"/>
      <c r="I219" s="275"/>
    </row>
    <row r="220" spans="1:9" x14ac:dyDescent="0.2">
      <c r="A220" s="197"/>
      <c r="B220" s="66"/>
      <c r="C220" s="66" t="s">
        <v>52</v>
      </c>
      <c r="D220" s="33" t="s">
        <v>53</v>
      </c>
      <c r="E220" s="272"/>
      <c r="F220" s="273"/>
      <c r="G220" s="273"/>
      <c r="H220" s="273"/>
      <c r="I220" s="273"/>
    </row>
    <row r="221" spans="1:9" ht="15.75" thickBot="1" x14ac:dyDescent="0.3">
      <c r="A221" s="198" t="s">
        <v>353</v>
      </c>
      <c r="B221" s="71"/>
      <c r="C221" s="71"/>
      <c r="D221" s="115"/>
      <c r="E221" s="116">
        <f>SUM(E201:E220)</f>
        <v>0</v>
      </c>
      <c r="F221" s="116">
        <f>SUM(F201:F220)</f>
        <v>0</v>
      </c>
      <c r="G221" s="116">
        <f>SUM(G201:G220)</f>
        <v>0</v>
      </c>
      <c r="H221" s="116">
        <f>SUM(H201:H220)</f>
        <v>0</v>
      </c>
      <c r="I221" s="116">
        <f>SUM(I201:I220)</f>
        <v>0</v>
      </c>
    </row>
    <row r="222" spans="1:9" ht="15.75" thickTop="1" x14ac:dyDescent="0.25">
      <c r="A222" s="104"/>
      <c r="B222" s="104"/>
      <c r="C222" s="104"/>
      <c r="D222" s="157"/>
      <c r="E222" s="227"/>
      <c r="F222" s="227"/>
      <c r="G222" s="227"/>
      <c r="H222" s="227"/>
      <c r="I222" s="227"/>
    </row>
    <row r="223" spans="1:9" ht="15" x14ac:dyDescent="0.25">
      <c r="B223" s="276" t="s">
        <v>488</v>
      </c>
      <c r="C223" s="253"/>
      <c r="D223" s="30"/>
      <c r="I223" s="252" t="s">
        <v>497</v>
      </c>
    </row>
    <row r="224" spans="1:9" x14ac:dyDescent="0.2">
      <c r="E224" s="52"/>
    </row>
    <row r="225" spans="1:11" x14ac:dyDescent="0.2">
      <c r="B225" s="52" t="s">
        <v>496</v>
      </c>
      <c r="H225" s="24"/>
      <c r="I225" s="24">
        <v>43732</v>
      </c>
    </row>
    <row r="226" spans="1:11" x14ac:dyDescent="0.2">
      <c r="H226" s="24"/>
      <c r="I226" s="24"/>
    </row>
    <row r="227" spans="1:11" x14ac:dyDescent="0.2">
      <c r="A227" s="206"/>
      <c r="B227" s="47"/>
      <c r="C227" s="47"/>
      <c r="D227" s="48"/>
      <c r="E227" s="145">
        <v>-1</v>
      </c>
      <c r="F227" s="146">
        <v>-2</v>
      </c>
      <c r="G227" s="193">
        <v>-3</v>
      </c>
      <c r="H227" s="146">
        <v>-4</v>
      </c>
      <c r="I227" s="146">
        <v>-5</v>
      </c>
    </row>
    <row r="228" spans="1:11" x14ac:dyDescent="0.2">
      <c r="A228" s="217"/>
      <c r="D228" s="31"/>
      <c r="E228" s="152"/>
      <c r="F228" s="25" t="s">
        <v>30</v>
      </c>
      <c r="G228" s="316" t="s">
        <v>495</v>
      </c>
      <c r="H228" s="3"/>
      <c r="I228" s="152"/>
    </row>
    <row r="229" spans="1:11" x14ac:dyDescent="0.2">
      <c r="A229" s="217"/>
      <c r="D229" s="31"/>
      <c r="E229" s="148" t="s">
        <v>184</v>
      </c>
      <c r="F229" s="148" t="s">
        <v>186</v>
      </c>
      <c r="G229" s="149"/>
      <c r="H229" s="219"/>
      <c r="I229" s="148" t="s">
        <v>422</v>
      </c>
    </row>
    <row r="230" spans="1:11" ht="15" x14ac:dyDescent="0.2">
      <c r="A230" s="217"/>
      <c r="B230" s="107" t="s">
        <v>44</v>
      </c>
      <c r="C230" s="28"/>
      <c r="D230" s="31"/>
      <c r="E230" s="148" t="s">
        <v>185</v>
      </c>
      <c r="F230" s="148" t="s">
        <v>185</v>
      </c>
      <c r="G230" s="150" t="s">
        <v>187</v>
      </c>
      <c r="H230" s="148" t="s">
        <v>58</v>
      </c>
      <c r="I230" s="148" t="s">
        <v>58</v>
      </c>
    </row>
    <row r="231" spans="1:11" ht="15" x14ac:dyDescent="0.2">
      <c r="A231" s="215"/>
      <c r="B231" s="317"/>
      <c r="C231" s="317"/>
      <c r="D231" s="318"/>
      <c r="E231" s="4">
        <v>43646</v>
      </c>
      <c r="F231" s="4">
        <v>44012</v>
      </c>
      <c r="G231" s="151" t="s">
        <v>188</v>
      </c>
      <c r="H231" s="220" t="s">
        <v>188</v>
      </c>
      <c r="I231" s="220" t="s">
        <v>188</v>
      </c>
    </row>
    <row r="232" spans="1:11" ht="15" x14ac:dyDescent="0.25">
      <c r="A232" s="221" t="s">
        <v>428</v>
      </c>
      <c r="B232" s="119"/>
      <c r="C232" s="130" t="s">
        <v>431</v>
      </c>
      <c r="D232" s="159"/>
      <c r="E232" s="78"/>
      <c r="F232" s="78"/>
      <c r="G232" s="78"/>
      <c r="H232" s="78"/>
      <c r="I232" s="78"/>
      <c r="K232" s="281"/>
    </row>
    <row r="233" spans="1:11" x14ac:dyDescent="0.2">
      <c r="A233" s="197"/>
      <c r="B233" s="66" t="s">
        <v>107</v>
      </c>
      <c r="C233" s="66"/>
      <c r="D233" s="33" t="s">
        <v>108</v>
      </c>
      <c r="E233" s="36"/>
      <c r="F233" s="36"/>
      <c r="G233" s="36"/>
      <c r="H233" s="36"/>
      <c r="I233" s="36"/>
    </row>
    <row r="234" spans="1:11" x14ac:dyDescent="0.2">
      <c r="A234" s="197"/>
      <c r="B234" s="66"/>
      <c r="C234" s="66" t="s">
        <v>46</v>
      </c>
      <c r="D234" s="33" t="s">
        <v>47</v>
      </c>
      <c r="E234" s="275"/>
      <c r="F234" s="275"/>
      <c r="G234" s="275"/>
      <c r="H234" s="275"/>
      <c r="I234" s="275"/>
    </row>
    <row r="235" spans="1:11" x14ac:dyDescent="0.2">
      <c r="A235" s="197"/>
      <c r="B235" s="66"/>
      <c r="C235" s="66" t="s">
        <v>48</v>
      </c>
      <c r="D235" s="33" t="s">
        <v>49</v>
      </c>
      <c r="E235" s="275"/>
      <c r="F235" s="275"/>
      <c r="G235" s="275"/>
      <c r="H235" s="275"/>
      <c r="I235" s="275"/>
    </row>
    <row r="236" spans="1:11" x14ac:dyDescent="0.2">
      <c r="A236" s="197"/>
      <c r="B236" s="66"/>
      <c r="C236" s="66" t="s">
        <v>63</v>
      </c>
      <c r="D236" s="33"/>
      <c r="E236" s="275"/>
      <c r="F236" s="275"/>
      <c r="G236" s="275"/>
      <c r="H236" s="275"/>
      <c r="I236" s="275"/>
    </row>
    <row r="237" spans="1:11" x14ac:dyDescent="0.2">
      <c r="A237" s="197"/>
      <c r="B237" s="66"/>
      <c r="C237" s="66" t="s">
        <v>50</v>
      </c>
      <c r="D237" s="33" t="s">
        <v>51</v>
      </c>
      <c r="E237" s="275"/>
      <c r="F237" s="275"/>
      <c r="G237" s="275"/>
      <c r="H237" s="275"/>
      <c r="I237" s="275"/>
    </row>
    <row r="238" spans="1:11" x14ac:dyDescent="0.2">
      <c r="A238" s="197"/>
      <c r="B238" s="66"/>
      <c r="C238" s="66" t="s">
        <v>54</v>
      </c>
      <c r="D238" s="33" t="s">
        <v>64</v>
      </c>
      <c r="E238" s="275"/>
      <c r="F238" s="275"/>
      <c r="G238" s="275"/>
      <c r="H238" s="275"/>
      <c r="I238" s="275"/>
    </row>
    <row r="239" spans="1:11" x14ac:dyDescent="0.2">
      <c r="A239" s="197"/>
      <c r="B239" s="66"/>
      <c r="C239" s="66" t="s">
        <v>52</v>
      </c>
      <c r="D239" s="33" t="s">
        <v>53</v>
      </c>
      <c r="E239" s="275"/>
      <c r="F239" s="275"/>
      <c r="G239" s="275"/>
      <c r="H239" s="275"/>
      <c r="I239" s="275"/>
    </row>
    <row r="240" spans="1:11" x14ac:dyDescent="0.2">
      <c r="A240" s="197"/>
      <c r="B240" s="66" t="s">
        <v>301</v>
      </c>
      <c r="C240" s="66"/>
      <c r="D240" s="33"/>
      <c r="E240" s="91"/>
      <c r="F240" s="91"/>
      <c r="G240" s="91"/>
      <c r="H240" s="91"/>
      <c r="I240" s="91"/>
    </row>
    <row r="241" spans="1:9" x14ac:dyDescent="0.2">
      <c r="A241" s="197"/>
      <c r="B241" s="66"/>
      <c r="C241" s="66" t="s">
        <v>46</v>
      </c>
      <c r="D241" s="33" t="s">
        <v>47</v>
      </c>
      <c r="E241" s="275"/>
      <c r="F241" s="275"/>
      <c r="G241" s="275"/>
      <c r="H241" s="275"/>
      <c r="I241" s="275"/>
    </row>
    <row r="242" spans="1:9" x14ac:dyDescent="0.2">
      <c r="A242" s="197"/>
      <c r="B242" s="66"/>
      <c r="C242" s="66" t="s">
        <v>48</v>
      </c>
      <c r="D242" s="33" t="s">
        <v>49</v>
      </c>
      <c r="E242" s="275"/>
      <c r="F242" s="275"/>
      <c r="G242" s="275"/>
      <c r="H242" s="275"/>
      <c r="I242" s="275"/>
    </row>
    <row r="243" spans="1:9" x14ac:dyDescent="0.2">
      <c r="A243" s="197"/>
      <c r="B243" s="66"/>
      <c r="C243" s="66" t="s">
        <v>63</v>
      </c>
      <c r="D243" s="33"/>
      <c r="E243" s="275"/>
      <c r="F243" s="275"/>
      <c r="G243" s="275"/>
      <c r="H243" s="275"/>
      <c r="I243" s="275"/>
    </row>
    <row r="244" spans="1:9" x14ac:dyDescent="0.2">
      <c r="A244" s="197"/>
      <c r="B244" s="66"/>
      <c r="C244" s="66" t="s">
        <v>50</v>
      </c>
      <c r="D244" s="33" t="s">
        <v>51</v>
      </c>
      <c r="E244" s="275"/>
      <c r="F244" s="275"/>
      <c r="G244" s="275"/>
      <c r="H244" s="275"/>
      <c r="I244" s="275"/>
    </row>
    <row r="245" spans="1:9" x14ac:dyDescent="0.2">
      <c r="A245" s="197"/>
      <c r="B245" s="66"/>
      <c r="C245" s="66" t="s">
        <v>54</v>
      </c>
      <c r="D245" s="33" t="s">
        <v>64</v>
      </c>
      <c r="E245" s="275"/>
      <c r="F245" s="275"/>
      <c r="G245" s="275"/>
      <c r="H245" s="275"/>
      <c r="I245" s="275"/>
    </row>
    <row r="246" spans="1:9" x14ac:dyDescent="0.2">
      <c r="A246" s="197"/>
      <c r="B246" s="66"/>
      <c r="C246" s="66" t="s">
        <v>52</v>
      </c>
      <c r="D246" s="33" t="s">
        <v>53</v>
      </c>
      <c r="E246" s="275"/>
      <c r="F246" s="275"/>
      <c r="G246" s="275"/>
      <c r="H246" s="275"/>
      <c r="I246" s="275"/>
    </row>
    <row r="247" spans="1:9" x14ac:dyDescent="0.2">
      <c r="A247" s="197"/>
      <c r="B247" s="66" t="s">
        <v>302</v>
      </c>
      <c r="C247" s="66"/>
      <c r="D247" s="33"/>
      <c r="E247" s="91"/>
      <c r="F247" s="91"/>
      <c r="G247" s="91"/>
      <c r="H247" s="91"/>
      <c r="I247" s="91"/>
    </row>
    <row r="248" spans="1:9" x14ac:dyDescent="0.2">
      <c r="A248" s="197"/>
      <c r="B248" s="66"/>
      <c r="C248" s="66" t="s">
        <v>46</v>
      </c>
      <c r="D248" s="33" t="s">
        <v>47</v>
      </c>
      <c r="E248" s="275"/>
      <c r="F248" s="275"/>
      <c r="G248" s="275"/>
      <c r="H248" s="275"/>
      <c r="I248" s="275"/>
    </row>
    <row r="249" spans="1:9" x14ac:dyDescent="0.2">
      <c r="A249" s="197"/>
      <c r="B249" s="66"/>
      <c r="C249" s="66" t="s">
        <v>48</v>
      </c>
      <c r="D249" s="33" t="s">
        <v>49</v>
      </c>
      <c r="E249" s="275"/>
      <c r="F249" s="275"/>
      <c r="G249" s="275"/>
      <c r="H249" s="275"/>
      <c r="I249" s="275"/>
    </row>
    <row r="250" spans="1:9" x14ac:dyDescent="0.2">
      <c r="A250" s="197"/>
      <c r="B250" s="66"/>
      <c r="C250" s="66" t="s">
        <v>63</v>
      </c>
      <c r="D250" s="33"/>
      <c r="E250" s="275"/>
      <c r="F250" s="275"/>
      <c r="G250" s="275"/>
      <c r="H250" s="275"/>
      <c r="I250" s="275"/>
    </row>
    <row r="251" spans="1:9" x14ac:dyDescent="0.2">
      <c r="A251" s="197"/>
      <c r="B251" s="66"/>
      <c r="C251" s="66" t="s">
        <v>50</v>
      </c>
      <c r="D251" s="33" t="s">
        <v>51</v>
      </c>
      <c r="E251" s="275"/>
      <c r="F251" s="275"/>
      <c r="G251" s="275"/>
      <c r="H251" s="275"/>
      <c r="I251" s="275"/>
    </row>
    <row r="252" spans="1:9" x14ac:dyDescent="0.2">
      <c r="A252" s="197"/>
      <c r="B252" s="66"/>
      <c r="C252" s="66" t="s">
        <v>54</v>
      </c>
      <c r="D252" s="33" t="s">
        <v>64</v>
      </c>
      <c r="E252" s="275"/>
      <c r="F252" s="275"/>
      <c r="G252" s="275"/>
      <c r="H252" s="275"/>
      <c r="I252" s="275"/>
    </row>
    <row r="253" spans="1:9" x14ac:dyDescent="0.2">
      <c r="A253" s="197"/>
      <c r="B253" s="66"/>
      <c r="C253" s="66" t="s">
        <v>52</v>
      </c>
      <c r="D253" s="33" t="s">
        <v>53</v>
      </c>
      <c r="E253" s="275"/>
      <c r="F253" s="275"/>
      <c r="G253" s="275"/>
      <c r="H253" s="275"/>
      <c r="I253" s="275"/>
    </row>
    <row r="254" spans="1:9" ht="15.75" thickBot="1" x14ac:dyDescent="0.3">
      <c r="A254" s="207" t="s">
        <v>428</v>
      </c>
      <c r="B254" s="82"/>
      <c r="C254" s="117" t="s">
        <v>430</v>
      </c>
      <c r="D254" s="38"/>
      <c r="E254" s="109">
        <f>SUM(E234:E253)</f>
        <v>0</v>
      </c>
      <c r="F254" s="109">
        <f>SUM(F234:F253)</f>
        <v>0</v>
      </c>
      <c r="G254" s="109">
        <f>SUM(G234:G253)</f>
        <v>0</v>
      </c>
      <c r="H254" s="109">
        <f>SUM(H234:H253)</f>
        <v>0</v>
      </c>
      <c r="I254" s="109">
        <f>SUM(I234:I253)</f>
        <v>0</v>
      </c>
    </row>
    <row r="255" spans="1:9" ht="15.75" thickTop="1" x14ac:dyDescent="0.25">
      <c r="A255" s="221" t="s">
        <v>111</v>
      </c>
      <c r="B255" s="119"/>
      <c r="C255" s="130" t="s">
        <v>300</v>
      </c>
      <c r="D255" s="159"/>
      <c r="E255" s="78"/>
      <c r="F255" s="78"/>
      <c r="G255" s="78"/>
      <c r="H255" s="78"/>
      <c r="I255" s="78"/>
    </row>
    <row r="256" spans="1:9" x14ac:dyDescent="0.2">
      <c r="A256" s="197"/>
      <c r="B256" s="66" t="s">
        <v>107</v>
      </c>
      <c r="C256" s="66"/>
      <c r="D256" s="33" t="s">
        <v>108</v>
      </c>
      <c r="E256" s="36"/>
      <c r="F256" s="36"/>
      <c r="G256" s="36"/>
      <c r="H256" s="36"/>
      <c r="I256" s="36"/>
    </row>
    <row r="257" spans="1:12" x14ac:dyDescent="0.2">
      <c r="A257" s="197"/>
      <c r="B257" s="66"/>
      <c r="C257" s="66" t="s">
        <v>46</v>
      </c>
      <c r="D257" s="33" t="s">
        <v>47</v>
      </c>
      <c r="E257" s="275"/>
      <c r="F257" s="275"/>
      <c r="G257" s="275"/>
      <c r="H257" s="275"/>
      <c r="I257" s="275"/>
      <c r="K257" s="256"/>
      <c r="L257" s="256"/>
    </row>
    <row r="258" spans="1:12" x14ac:dyDescent="0.2">
      <c r="A258" s="197"/>
      <c r="B258" s="66"/>
      <c r="C258" s="66" t="s">
        <v>48</v>
      </c>
      <c r="D258" s="33" t="s">
        <v>49</v>
      </c>
      <c r="E258" s="275"/>
      <c r="F258" s="275"/>
      <c r="G258" s="275"/>
      <c r="H258" s="275"/>
      <c r="I258" s="275"/>
    </row>
    <row r="259" spans="1:12" x14ac:dyDescent="0.2">
      <c r="A259" s="197"/>
      <c r="B259" s="66"/>
      <c r="C259" s="66" t="s">
        <v>63</v>
      </c>
      <c r="D259" s="33"/>
      <c r="E259" s="275"/>
      <c r="F259" s="275"/>
      <c r="G259" s="275"/>
      <c r="H259" s="275"/>
      <c r="I259" s="275"/>
    </row>
    <row r="260" spans="1:12" x14ac:dyDescent="0.2">
      <c r="A260" s="197"/>
      <c r="B260" s="66"/>
      <c r="C260" s="66" t="s">
        <v>50</v>
      </c>
      <c r="D260" s="33" t="s">
        <v>51</v>
      </c>
      <c r="E260" s="275"/>
      <c r="F260" s="275"/>
      <c r="G260" s="275"/>
      <c r="H260" s="275"/>
      <c r="I260" s="275"/>
    </row>
    <row r="261" spans="1:12" x14ac:dyDescent="0.2">
      <c r="A261" s="197"/>
      <c r="B261" s="66"/>
      <c r="C261" s="66" t="s">
        <v>54</v>
      </c>
      <c r="D261" s="33" t="s">
        <v>64</v>
      </c>
      <c r="E261" s="275"/>
      <c r="F261" s="275"/>
      <c r="G261" s="275"/>
      <c r="H261" s="275"/>
      <c r="I261" s="275"/>
    </row>
    <row r="262" spans="1:12" x14ac:dyDescent="0.2">
      <c r="A262" s="197"/>
      <c r="B262" s="66"/>
      <c r="C262" s="66" t="s">
        <v>52</v>
      </c>
      <c r="D262" s="33" t="s">
        <v>53</v>
      </c>
      <c r="E262" s="275"/>
      <c r="F262" s="275"/>
      <c r="G262" s="275"/>
      <c r="H262" s="275"/>
      <c r="I262" s="275"/>
    </row>
    <row r="263" spans="1:12" x14ac:dyDescent="0.2">
      <c r="A263" s="197"/>
      <c r="B263" s="66" t="s">
        <v>301</v>
      </c>
      <c r="C263" s="66"/>
      <c r="D263" s="33"/>
      <c r="E263" s="91"/>
      <c r="F263" s="91"/>
      <c r="G263" s="91"/>
      <c r="H263" s="91"/>
      <c r="I263" s="91"/>
    </row>
    <row r="264" spans="1:12" x14ac:dyDescent="0.2">
      <c r="A264" s="197"/>
      <c r="B264" s="66"/>
      <c r="C264" s="66" t="s">
        <v>46</v>
      </c>
      <c r="D264" s="33" t="s">
        <v>47</v>
      </c>
      <c r="E264" s="275"/>
      <c r="F264" s="275"/>
      <c r="G264" s="275"/>
      <c r="H264" s="275"/>
      <c r="I264" s="275"/>
    </row>
    <row r="265" spans="1:12" x14ac:dyDescent="0.2">
      <c r="A265" s="197"/>
      <c r="B265" s="66"/>
      <c r="C265" s="66" t="s">
        <v>48</v>
      </c>
      <c r="D265" s="33" t="s">
        <v>49</v>
      </c>
      <c r="E265" s="275"/>
      <c r="F265" s="275"/>
      <c r="G265" s="275"/>
      <c r="H265" s="275"/>
      <c r="I265" s="275"/>
    </row>
    <row r="266" spans="1:12" x14ac:dyDescent="0.2">
      <c r="A266" s="197"/>
      <c r="B266" s="66"/>
      <c r="C266" s="66" t="s">
        <v>63</v>
      </c>
      <c r="D266" s="33"/>
      <c r="E266" s="275"/>
      <c r="F266" s="275"/>
      <c r="G266" s="275"/>
      <c r="H266" s="275"/>
      <c r="I266" s="275"/>
    </row>
    <row r="267" spans="1:12" x14ac:dyDescent="0.2">
      <c r="A267" s="197"/>
      <c r="B267" s="66"/>
      <c r="C267" s="66" t="s">
        <v>50</v>
      </c>
      <c r="D267" s="33" t="s">
        <v>51</v>
      </c>
      <c r="E267" s="275"/>
      <c r="F267" s="275"/>
      <c r="G267" s="275"/>
      <c r="H267" s="275"/>
      <c r="I267" s="275"/>
    </row>
    <row r="268" spans="1:12" x14ac:dyDescent="0.2">
      <c r="A268" s="197"/>
      <c r="B268" s="66"/>
      <c r="C268" s="66" t="s">
        <v>54</v>
      </c>
      <c r="D268" s="33" t="s">
        <v>64</v>
      </c>
      <c r="E268" s="275"/>
      <c r="F268" s="275"/>
      <c r="G268" s="275"/>
      <c r="H268" s="275"/>
      <c r="I268" s="275"/>
    </row>
    <row r="269" spans="1:12" x14ac:dyDescent="0.2">
      <c r="A269" s="197"/>
      <c r="B269" s="66"/>
      <c r="C269" s="66" t="s">
        <v>52</v>
      </c>
      <c r="D269" s="33" t="s">
        <v>53</v>
      </c>
      <c r="E269" s="275"/>
      <c r="F269" s="275"/>
      <c r="G269" s="275"/>
      <c r="H269" s="275"/>
      <c r="I269" s="275"/>
    </row>
    <row r="270" spans="1:12" x14ac:dyDescent="0.2">
      <c r="A270" s="197"/>
      <c r="B270" s="66" t="s">
        <v>302</v>
      </c>
      <c r="C270" s="66"/>
      <c r="D270" s="33"/>
      <c r="E270" s="91"/>
      <c r="F270" s="91"/>
      <c r="G270" s="91"/>
      <c r="H270" s="91"/>
      <c r="I270" s="91"/>
    </row>
    <row r="271" spans="1:12" x14ac:dyDescent="0.2">
      <c r="A271" s="197"/>
      <c r="B271" s="66"/>
      <c r="C271" s="66" t="s">
        <v>46</v>
      </c>
      <c r="D271" s="33" t="s">
        <v>47</v>
      </c>
      <c r="E271" s="275"/>
      <c r="F271" s="275"/>
      <c r="G271" s="275"/>
      <c r="H271" s="275"/>
      <c r="I271" s="275"/>
    </row>
    <row r="272" spans="1:12" x14ac:dyDescent="0.2">
      <c r="A272" s="197"/>
      <c r="B272" s="66"/>
      <c r="C272" s="66" t="s">
        <v>48</v>
      </c>
      <c r="D272" s="33" t="s">
        <v>49</v>
      </c>
      <c r="E272" s="275"/>
      <c r="F272" s="275"/>
      <c r="G272" s="275"/>
      <c r="H272" s="275"/>
      <c r="I272" s="275"/>
    </row>
    <row r="273" spans="1:9" x14ac:dyDescent="0.2">
      <c r="A273" s="197"/>
      <c r="B273" s="66"/>
      <c r="C273" s="66" t="s">
        <v>63</v>
      </c>
      <c r="D273" s="33"/>
      <c r="E273" s="275"/>
      <c r="F273" s="275"/>
      <c r="G273" s="275"/>
      <c r="H273" s="275"/>
      <c r="I273" s="275"/>
    </row>
    <row r="274" spans="1:9" x14ac:dyDescent="0.2">
      <c r="A274" s="197"/>
      <c r="B274" s="66"/>
      <c r="C274" s="66" t="s">
        <v>50</v>
      </c>
      <c r="D274" s="33" t="s">
        <v>51</v>
      </c>
      <c r="E274" s="275"/>
      <c r="F274" s="275"/>
      <c r="G274" s="275"/>
      <c r="H274" s="275"/>
      <c r="I274" s="275"/>
    </row>
    <row r="275" spans="1:9" x14ac:dyDescent="0.2">
      <c r="A275" s="197"/>
      <c r="B275" s="66"/>
      <c r="C275" s="66" t="s">
        <v>54</v>
      </c>
      <c r="D275" s="33" t="s">
        <v>64</v>
      </c>
      <c r="E275" s="275"/>
      <c r="F275" s="275"/>
      <c r="G275" s="275"/>
      <c r="H275" s="275"/>
      <c r="I275" s="275"/>
    </row>
    <row r="276" spans="1:9" x14ac:dyDescent="0.2">
      <c r="A276" s="197"/>
      <c r="B276" s="66"/>
      <c r="C276" s="66" t="s">
        <v>52</v>
      </c>
      <c r="D276" s="33" t="s">
        <v>53</v>
      </c>
      <c r="E276" s="275"/>
      <c r="F276" s="275"/>
      <c r="G276" s="275"/>
      <c r="H276" s="275"/>
      <c r="I276" s="275"/>
    </row>
    <row r="277" spans="1:9" ht="15.75" thickBot="1" x14ac:dyDescent="0.3">
      <c r="A277" s="207" t="s">
        <v>111</v>
      </c>
      <c r="B277" s="82"/>
      <c r="C277" s="117" t="s">
        <v>429</v>
      </c>
      <c r="D277" s="38"/>
      <c r="E277" s="109">
        <f>SUM(E257:E276)</f>
        <v>0</v>
      </c>
      <c r="F277" s="109">
        <f>SUM(F257:F276)</f>
        <v>0</v>
      </c>
      <c r="G277" s="109">
        <f>SUM(G257:G276)</f>
        <v>0</v>
      </c>
      <c r="H277" s="109">
        <f>SUM(H257:H276)</f>
        <v>0</v>
      </c>
      <c r="I277" s="109">
        <f>SUM(I257:I276)</f>
        <v>0</v>
      </c>
    </row>
    <row r="278" spans="1:9" ht="15.75" thickTop="1" thickBot="1" x14ac:dyDescent="0.25">
      <c r="A278" s="28"/>
      <c r="B278" s="28"/>
      <c r="C278" s="28"/>
    </row>
    <row r="279" spans="1:9" ht="15.75" thickTop="1" x14ac:dyDescent="0.25">
      <c r="A279" s="104"/>
      <c r="B279" s="104"/>
      <c r="C279" s="158"/>
      <c r="D279" s="157"/>
      <c r="E279" s="227"/>
      <c r="F279" s="227"/>
      <c r="G279" s="227"/>
      <c r="H279" s="227"/>
      <c r="I279" s="227"/>
    </row>
    <row r="280" spans="1:9" ht="15" x14ac:dyDescent="0.25">
      <c r="B280" s="276" t="s">
        <v>488</v>
      </c>
      <c r="C280" s="253"/>
      <c r="D280" s="30"/>
      <c r="I280" s="252" t="s">
        <v>497</v>
      </c>
    </row>
    <row r="281" spans="1:9" x14ac:dyDescent="0.2">
      <c r="E281" s="52"/>
    </row>
    <row r="282" spans="1:9" x14ac:dyDescent="0.2">
      <c r="B282" s="52" t="s">
        <v>496</v>
      </c>
      <c r="H282" s="24"/>
      <c r="I282" s="24">
        <v>43732</v>
      </c>
    </row>
    <row r="283" spans="1:9" x14ac:dyDescent="0.2">
      <c r="H283" s="24"/>
      <c r="I283" s="24"/>
    </row>
    <row r="284" spans="1:9" x14ac:dyDescent="0.2">
      <c r="A284" s="206"/>
      <c r="B284" s="47"/>
      <c r="C284" s="47"/>
      <c r="D284" s="48"/>
      <c r="E284" s="145">
        <v>-1</v>
      </c>
      <c r="F284" s="146">
        <v>-2</v>
      </c>
      <c r="G284" s="193">
        <v>-3</v>
      </c>
      <c r="H284" s="146">
        <v>-4</v>
      </c>
      <c r="I284" s="146">
        <v>-5</v>
      </c>
    </row>
    <row r="285" spans="1:9" x14ac:dyDescent="0.2">
      <c r="A285" s="217"/>
      <c r="D285" s="31"/>
      <c r="E285" s="152"/>
      <c r="F285" s="25" t="s">
        <v>30</v>
      </c>
      <c r="G285" s="316" t="s">
        <v>495</v>
      </c>
      <c r="H285" s="3"/>
      <c r="I285" s="152"/>
    </row>
    <row r="286" spans="1:9" x14ac:dyDescent="0.2">
      <c r="A286" s="217"/>
      <c r="D286" s="31"/>
      <c r="E286" s="148" t="s">
        <v>184</v>
      </c>
      <c r="F286" s="148" t="s">
        <v>186</v>
      </c>
      <c r="G286" s="149"/>
      <c r="H286" s="219"/>
      <c r="I286" s="148" t="s">
        <v>422</v>
      </c>
    </row>
    <row r="287" spans="1:9" ht="15" x14ac:dyDescent="0.2">
      <c r="A287" s="217"/>
      <c r="B287" s="107" t="s">
        <v>44</v>
      </c>
      <c r="C287" s="28"/>
      <c r="D287" s="31"/>
      <c r="E287" s="148" t="s">
        <v>185</v>
      </c>
      <c r="F287" s="148" t="s">
        <v>185</v>
      </c>
      <c r="G287" s="150" t="s">
        <v>187</v>
      </c>
      <c r="H287" s="148" t="s">
        <v>58</v>
      </c>
      <c r="I287" s="148" t="s">
        <v>58</v>
      </c>
    </row>
    <row r="288" spans="1:9" ht="15.75" thickBot="1" x14ac:dyDescent="0.25">
      <c r="A288" s="215"/>
      <c r="B288" s="319"/>
      <c r="C288" s="319"/>
      <c r="D288" s="320"/>
      <c r="E288" s="4">
        <v>43646</v>
      </c>
      <c r="F288" s="4">
        <v>44012</v>
      </c>
      <c r="G288" s="151" t="s">
        <v>188</v>
      </c>
      <c r="H288" s="220" t="s">
        <v>188</v>
      </c>
      <c r="I288" s="220" t="s">
        <v>188</v>
      </c>
    </row>
    <row r="289" spans="1:9" ht="15.75" thickTop="1" x14ac:dyDescent="0.25">
      <c r="A289" s="199" t="s">
        <v>354</v>
      </c>
      <c r="B289" s="75"/>
      <c r="C289" s="77" t="s">
        <v>355</v>
      </c>
      <c r="D289" s="110"/>
      <c r="E289" s="111"/>
      <c r="F289" s="111"/>
      <c r="G289" s="111"/>
      <c r="H289" s="111"/>
      <c r="I289" s="111"/>
    </row>
    <row r="290" spans="1:9" x14ac:dyDescent="0.2">
      <c r="A290" s="197"/>
      <c r="B290" s="66" t="s">
        <v>107</v>
      </c>
      <c r="C290" s="66"/>
      <c r="D290" s="33" t="s">
        <v>108</v>
      </c>
      <c r="E290" s="113"/>
      <c r="F290" s="91"/>
      <c r="G290" s="91"/>
      <c r="H290" s="91"/>
      <c r="I290" s="91"/>
    </row>
    <row r="291" spans="1:9" x14ac:dyDescent="0.2">
      <c r="A291" s="197"/>
      <c r="B291" s="66"/>
      <c r="C291" s="66" t="s">
        <v>46</v>
      </c>
      <c r="D291" s="33" t="s">
        <v>47</v>
      </c>
      <c r="E291" s="275"/>
      <c r="F291" s="275"/>
      <c r="G291" s="275"/>
      <c r="H291" s="275"/>
      <c r="I291" s="275"/>
    </row>
    <row r="292" spans="1:9" x14ac:dyDescent="0.2">
      <c r="A292" s="197"/>
      <c r="B292" s="66"/>
      <c r="C292" s="66" t="s">
        <v>48</v>
      </c>
      <c r="D292" s="33" t="s">
        <v>49</v>
      </c>
      <c r="E292" s="272"/>
      <c r="F292" s="273"/>
      <c r="G292" s="273"/>
      <c r="H292" s="273"/>
      <c r="I292" s="273"/>
    </row>
    <row r="293" spans="1:9" x14ac:dyDescent="0.2">
      <c r="A293" s="197"/>
      <c r="B293" s="66"/>
      <c r="C293" s="66" t="s">
        <v>63</v>
      </c>
      <c r="D293" s="33"/>
      <c r="E293" s="275"/>
      <c r="F293" s="275"/>
      <c r="G293" s="275"/>
      <c r="H293" s="275"/>
      <c r="I293" s="275"/>
    </row>
    <row r="294" spans="1:9" x14ac:dyDescent="0.2">
      <c r="A294" s="197"/>
      <c r="B294" s="66"/>
      <c r="C294" s="66" t="s">
        <v>50</v>
      </c>
      <c r="D294" s="33" t="s">
        <v>51</v>
      </c>
      <c r="E294" s="275"/>
      <c r="F294" s="275"/>
      <c r="G294" s="275"/>
      <c r="H294" s="275"/>
      <c r="I294" s="275"/>
    </row>
    <row r="295" spans="1:9" x14ac:dyDescent="0.2">
      <c r="A295" s="197"/>
      <c r="B295" s="66"/>
      <c r="C295" s="66" t="s">
        <v>54</v>
      </c>
      <c r="D295" s="33" t="s">
        <v>64</v>
      </c>
      <c r="E295" s="275"/>
      <c r="F295" s="275"/>
      <c r="G295" s="275"/>
      <c r="H295" s="275"/>
      <c r="I295" s="275"/>
    </row>
    <row r="296" spans="1:9" x14ac:dyDescent="0.2">
      <c r="A296" s="197"/>
      <c r="B296" s="66"/>
      <c r="C296" s="66" t="s">
        <v>52</v>
      </c>
      <c r="D296" s="33" t="s">
        <v>53</v>
      </c>
      <c r="E296" s="272"/>
      <c r="F296" s="273"/>
      <c r="G296" s="273"/>
      <c r="H296" s="273"/>
      <c r="I296" s="273"/>
    </row>
    <row r="297" spans="1:9" x14ac:dyDescent="0.2">
      <c r="A297" s="197"/>
      <c r="B297" s="66" t="s">
        <v>301</v>
      </c>
      <c r="C297" s="66"/>
      <c r="D297" s="33"/>
      <c r="E297" s="89"/>
      <c r="F297" s="90"/>
      <c r="G297" s="90"/>
      <c r="H297" s="90"/>
      <c r="I297" s="90"/>
    </row>
    <row r="298" spans="1:9" x14ac:dyDescent="0.2">
      <c r="A298" s="197"/>
      <c r="B298" s="66"/>
      <c r="C298" s="66" t="s">
        <v>46</v>
      </c>
      <c r="D298" s="33" t="s">
        <v>47</v>
      </c>
      <c r="E298" s="275"/>
      <c r="F298" s="275"/>
      <c r="G298" s="275"/>
      <c r="H298" s="275"/>
      <c r="I298" s="275"/>
    </row>
    <row r="299" spans="1:9" x14ac:dyDescent="0.2">
      <c r="A299" s="197"/>
      <c r="B299" s="66"/>
      <c r="C299" s="66" t="s">
        <v>48</v>
      </c>
      <c r="D299" s="33" t="s">
        <v>49</v>
      </c>
      <c r="E299" s="275"/>
      <c r="F299" s="275"/>
      <c r="G299" s="275"/>
      <c r="H299" s="275"/>
      <c r="I299" s="275"/>
    </row>
    <row r="300" spans="1:9" x14ac:dyDescent="0.2">
      <c r="A300" s="197"/>
      <c r="B300" s="66"/>
      <c r="C300" s="66" t="s">
        <v>63</v>
      </c>
      <c r="D300" s="33"/>
      <c r="E300" s="275"/>
      <c r="F300" s="275"/>
      <c r="G300" s="275"/>
      <c r="H300" s="275"/>
      <c r="I300" s="275"/>
    </row>
    <row r="301" spans="1:9" x14ac:dyDescent="0.2">
      <c r="A301" s="197"/>
      <c r="B301" s="66"/>
      <c r="C301" s="66" t="s">
        <v>50</v>
      </c>
      <c r="D301" s="33" t="s">
        <v>51</v>
      </c>
      <c r="E301" s="275"/>
      <c r="F301" s="275"/>
      <c r="G301" s="275"/>
      <c r="H301" s="275"/>
      <c r="I301" s="275"/>
    </row>
    <row r="302" spans="1:9" x14ac:dyDescent="0.2">
      <c r="A302" s="197"/>
      <c r="B302" s="66"/>
      <c r="C302" s="66" t="s">
        <v>54</v>
      </c>
      <c r="D302" s="33" t="s">
        <v>64</v>
      </c>
      <c r="E302" s="275"/>
      <c r="F302" s="275"/>
      <c r="G302" s="275"/>
      <c r="H302" s="275"/>
      <c r="I302" s="275"/>
    </row>
    <row r="303" spans="1:9" x14ac:dyDescent="0.2">
      <c r="A303" s="197"/>
      <c r="B303" s="66"/>
      <c r="C303" s="66" t="s">
        <v>52</v>
      </c>
      <c r="D303" s="33" t="s">
        <v>53</v>
      </c>
      <c r="E303" s="275"/>
      <c r="F303" s="275"/>
      <c r="G303" s="275"/>
      <c r="H303" s="275"/>
      <c r="I303" s="275"/>
    </row>
    <row r="304" spans="1:9" x14ac:dyDescent="0.2">
      <c r="A304" s="197"/>
      <c r="B304" s="66" t="s">
        <v>302</v>
      </c>
      <c r="C304" s="66"/>
      <c r="D304" s="33"/>
      <c r="E304" s="91"/>
      <c r="F304" s="91"/>
      <c r="G304" s="91"/>
      <c r="H304" s="91"/>
      <c r="I304" s="91"/>
    </row>
    <row r="305" spans="1:9" x14ac:dyDescent="0.2">
      <c r="A305" s="197"/>
      <c r="B305" s="66"/>
      <c r="C305" s="66" t="s">
        <v>46</v>
      </c>
      <c r="D305" s="33" t="s">
        <v>47</v>
      </c>
      <c r="E305" s="275"/>
      <c r="F305" s="275"/>
      <c r="G305" s="275"/>
      <c r="H305" s="275"/>
      <c r="I305" s="275"/>
    </row>
    <row r="306" spans="1:9" x14ac:dyDescent="0.2">
      <c r="A306" s="197"/>
      <c r="B306" s="66"/>
      <c r="C306" s="66" t="s">
        <v>48</v>
      </c>
      <c r="D306" s="33" t="s">
        <v>49</v>
      </c>
      <c r="E306" s="274"/>
      <c r="F306" s="275"/>
      <c r="G306" s="275"/>
      <c r="H306" s="275"/>
      <c r="I306" s="275"/>
    </row>
    <row r="307" spans="1:9" x14ac:dyDescent="0.2">
      <c r="A307" s="197"/>
      <c r="B307" s="66"/>
      <c r="C307" s="66" t="s">
        <v>63</v>
      </c>
      <c r="D307" s="33"/>
      <c r="E307" s="272"/>
      <c r="F307" s="273"/>
      <c r="G307" s="273"/>
      <c r="H307" s="273"/>
      <c r="I307" s="273"/>
    </row>
    <row r="308" spans="1:9" x14ac:dyDescent="0.2">
      <c r="A308" s="197"/>
      <c r="B308" s="66"/>
      <c r="C308" s="66" t="s">
        <v>50</v>
      </c>
      <c r="D308" s="33" t="s">
        <v>51</v>
      </c>
      <c r="E308" s="274"/>
      <c r="F308" s="275"/>
      <c r="G308" s="275"/>
      <c r="H308" s="275"/>
      <c r="I308" s="275"/>
    </row>
    <row r="309" spans="1:9" x14ac:dyDescent="0.2">
      <c r="A309" s="197"/>
      <c r="B309" s="66"/>
      <c r="C309" s="66" t="s">
        <v>54</v>
      </c>
      <c r="D309" s="33" t="s">
        <v>64</v>
      </c>
      <c r="E309" s="274"/>
      <c r="F309" s="275"/>
      <c r="G309" s="275"/>
      <c r="H309" s="275"/>
      <c r="I309" s="275"/>
    </row>
    <row r="310" spans="1:9" x14ac:dyDescent="0.2">
      <c r="A310" s="197"/>
      <c r="B310" s="66"/>
      <c r="C310" s="66" t="s">
        <v>52</v>
      </c>
      <c r="D310" s="33" t="s">
        <v>53</v>
      </c>
      <c r="E310" s="272"/>
      <c r="F310" s="273"/>
      <c r="G310" s="273"/>
      <c r="H310" s="273"/>
      <c r="I310" s="273"/>
    </row>
    <row r="311" spans="1:9" ht="15.75" thickBot="1" x14ac:dyDescent="0.3">
      <c r="A311" s="198" t="s">
        <v>354</v>
      </c>
      <c r="B311" s="71"/>
      <c r="C311" s="118" t="s">
        <v>356</v>
      </c>
      <c r="D311" s="115"/>
      <c r="E311" s="116">
        <f>SUM(E291:E310)</f>
        <v>0</v>
      </c>
      <c r="F311" s="116">
        <f>SUM(F291:F310)</f>
        <v>0</v>
      </c>
      <c r="G311" s="116">
        <f>SUM(G291:G310)</f>
        <v>0</v>
      </c>
      <c r="H311" s="116">
        <f>SUM(H291:H310)</f>
        <v>0</v>
      </c>
      <c r="I311" s="116">
        <f>SUM(I291:I310)</f>
        <v>0</v>
      </c>
    </row>
    <row r="312" spans="1:9" ht="15.75" thickTop="1" x14ac:dyDescent="0.25">
      <c r="A312" s="208"/>
      <c r="B312" s="103"/>
      <c r="C312" s="23"/>
      <c r="D312" s="27"/>
      <c r="E312" s="111"/>
      <c r="F312" s="111"/>
      <c r="G312" s="111"/>
      <c r="H312" s="111"/>
      <c r="I312" s="111"/>
    </row>
    <row r="313" spans="1:9" ht="15" x14ac:dyDescent="0.25">
      <c r="B313" s="276" t="s">
        <v>488</v>
      </c>
      <c r="C313" s="253"/>
      <c r="D313" s="30"/>
      <c r="I313" s="252" t="s">
        <v>497</v>
      </c>
    </row>
    <row r="314" spans="1:9" x14ac:dyDescent="0.2">
      <c r="E314" s="52"/>
    </row>
    <row r="315" spans="1:9" x14ac:dyDescent="0.2">
      <c r="B315" s="52" t="s">
        <v>496</v>
      </c>
      <c r="H315" s="24"/>
      <c r="I315" s="24">
        <v>43732</v>
      </c>
    </row>
    <row r="316" spans="1:9" ht="15" x14ac:dyDescent="0.25">
      <c r="A316" s="196" t="s">
        <v>52</v>
      </c>
      <c r="B316" s="62"/>
      <c r="C316" s="63" t="s">
        <v>303</v>
      </c>
      <c r="D316" s="108"/>
      <c r="E316" s="78"/>
      <c r="F316" s="78"/>
      <c r="G316" s="78"/>
      <c r="H316" s="78"/>
      <c r="I316" s="78"/>
    </row>
    <row r="317" spans="1:9" x14ac:dyDescent="0.2">
      <c r="A317" s="197"/>
      <c r="B317" s="66" t="s">
        <v>107</v>
      </c>
      <c r="C317" s="66"/>
      <c r="D317" s="33" t="s">
        <v>108</v>
      </c>
      <c r="E317" s="36"/>
      <c r="F317" s="36"/>
      <c r="G317" s="36"/>
      <c r="H317" s="36"/>
      <c r="I317" s="36"/>
    </row>
    <row r="318" spans="1:9" x14ac:dyDescent="0.2">
      <c r="A318" s="197"/>
      <c r="B318" s="66"/>
      <c r="C318" s="66" t="s">
        <v>46</v>
      </c>
      <c r="D318" s="33" t="s">
        <v>47</v>
      </c>
      <c r="E318" s="275">
        <v>68304</v>
      </c>
      <c r="F318" s="275"/>
      <c r="G318" s="275"/>
      <c r="H318" s="275"/>
      <c r="I318" s="275"/>
    </row>
    <row r="319" spans="1:9" x14ac:dyDescent="0.2">
      <c r="A319" s="197"/>
      <c r="B319" s="66"/>
      <c r="C319" s="66" t="s">
        <v>48</v>
      </c>
      <c r="D319" s="33" t="s">
        <v>49</v>
      </c>
      <c r="E319" s="275">
        <v>15105</v>
      </c>
      <c r="F319" s="275"/>
      <c r="G319" s="275"/>
      <c r="H319" s="275"/>
      <c r="I319" s="275"/>
    </row>
    <row r="320" spans="1:9" x14ac:dyDescent="0.2">
      <c r="A320" s="197"/>
      <c r="B320" s="66"/>
      <c r="C320" s="66" t="s">
        <v>63</v>
      </c>
      <c r="D320" s="33"/>
      <c r="E320" s="275"/>
      <c r="F320" s="275"/>
      <c r="G320" s="275"/>
      <c r="H320" s="275"/>
      <c r="I320" s="275"/>
    </row>
    <row r="321" spans="1:9" x14ac:dyDescent="0.2">
      <c r="A321" s="197"/>
      <c r="B321" s="66"/>
      <c r="C321" s="66" t="s">
        <v>50</v>
      </c>
      <c r="D321" s="33" t="s">
        <v>51</v>
      </c>
      <c r="E321" s="275">
        <v>278</v>
      </c>
      <c r="F321" s="275"/>
      <c r="G321" s="275"/>
      <c r="H321" s="275"/>
      <c r="I321" s="275"/>
    </row>
    <row r="322" spans="1:9" x14ac:dyDescent="0.2">
      <c r="A322" s="197"/>
      <c r="B322" s="66"/>
      <c r="C322" s="66" t="s">
        <v>54</v>
      </c>
      <c r="D322" s="33" t="s">
        <v>64</v>
      </c>
      <c r="E322" s="275">
        <v>750</v>
      </c>
      <c r="F322" s="275"/>
      <c r="G322" s="275"/>
      <c r="H322" s="275"/>
      <c r="I322" s="275"/>
    </row>
    <row r="323" spans="1:9" x14ac:dyDescent="0.2">
      <c r="A323" s="197"/>
      <c r="B323" s="66"/>
      <c r="C323" s="66" t="s">
        <v>52</v>
      </c>
      <c r="D323" s="33" t="s">
        <v>53</v>
      </c>
      <c r="E323" s="275">
        <v>560</v>
      </c>
      <c r="F323" s="275"/>
      <c r="G323" s="275"/>
      <c r="H323" s="275"/>
      <c r="I323" s="275"/>
    </row>
    <row r="324" spans="1:9" x14ac:dyDescent="0.2">
      <c r="A324" s="197"/>
      <c r="B324" s="66" t="s">
        <v>301</v>
      </c>
      <c r="C324" s="66"/>
      <c r="D324" s="33"/>
      <c r="E324" s="91"/>
      <c r="F324" s="91"/>
      <c r="G324" s="91"/>
      <c r="H324" s="91"/>
      <c r="I324" s="91"/>
    </row>
    <row r="325" spans="1:9" x14ac:dyDescent="0.2">
      <c r="A325" s="197"/>
      <c r="B325" s="66"/>
      <c r="C325" s="66" t="s">
        <v>46</v>
      </c>
      <c r="D325" s="33" t="s">
        <v>47</v>
      </c>
      <c r="E325" s="275"/>
      <c r="F325" s="275"/>
      <c r="G325" s="275"/>
      <c r="H325" s="275"/>
      <c r="I325" s="275"/>
    </row>
    <row r="326" spans="1:9" x14ac:dyDescent="0.2">
      <c r="A326" s="197"/>
      <c r="B326" s="66"/>
      <c r="C326" s="66" t="s">
        <v>48</v>
      </c>
      <c r="D326" s="33" t="s">
        <v>49</v>
      </c>
      <c r="E326" s="275"/>
      <c r="F326" s="275"/>
      <c r="G326" s="275"/>
      <c r="H326" s="275"/>
      <c r="I326" s="275"/>
    </row>
    <row r="327" spans="1:9" x14ac:dyDescent="0.2">
      <c r="A327" s="197"/>
      <c r="B327" s="66"/>
      <c r="C327" s="66" t="s">
        <v>63</v>
      </c>
      <c r="D327" s="33"/>
      <c r="E327" s="275"/>
      <c r="F327" s="275"/>
      <c r="G327" s="275"/>
      <c r="H327" s="275"/>
      <c r="I327" s="275"/>
    </row>
    <row r="328" spans="1:9" x14ac:dyDescent="0.2">
      <c r="A328" s="197"/>
      <c r="B328" s="66"/>
      <c r="C328" s="66" t="s">
        <v>50</v>
      </c>
      <c r="D328" s="33" t="s">
        <v>51</v>
      </c>
      <c r="E328" s="275"/>
      <c r="F328" s="275"/>
      <c r="G328" s="275"/>
      <c r="H328" s="275"/>
      <c r="I328" s="275"/>
    </row>
    <row r="329" spans="1:9" x14ac:dyDescent="0.2">
      <c r="A329" s="197"/>
      <c r="B329" s="66"/>
      <c r="C329" s="66" t="s">
        <v>54</v>
      </c>
      <c r="D329" s="33" t="s">
        <v>64</v>
      </c>
      <c r="E329" s="275"/>
      <c r="F329" s="275"/>
      <c r="G329" s="275"/>
      <c r="H329" s="275"/>
      <c r="I329" s="275"/>
    </row>
    <row r="330" spans="1:9" x14ac:dyDescent="0.2">
      <c r="A330" s="197"/>
      <c r="B330" s="66"/>
      <c r="C330" s="66" t="s">
        <v>52</v>
      </c>
      <c r="D330" s="33" t="s">
        <v>53</v>
      </c>
      <c r="E330" s="275"/>
      <c r="F330" s="275"/>
      <c r="G330" s="275"/>
      <c r="H330" s="275"/>
      <c r="I330" s="275"/>
    </row>
    <row r="331" spans="1:9" x14ac:dyDescent="0.2">
      <c r="A331" s="197"/>
      <c r="B331" s="66" t="s">
        <v>302</v>
      </c>
      <c r="C331" s="66"/>
      <c r="D331" s="33"/>
      <c r="E331" s="91"/>
      <c r="F331" s="91"/>
      <c r="G331" s="91"/>
      <c r="H331" s="91"/>
      <c r="I331" s="91"/>
    </row>
    <row r="332" spans="1:9" x14ac:dyDescent="0.2">
      <c r="A332" s="197"/>
      <c r="B332" s="66"/>
      <c r="C332" s="66" t="s">
        <v>46</v>
      </c>
      <c r="D332" s="33" t="s">
        <v>47</v>
      </c>
      <c r="E332" s="275"/>
      <c r="F332" s="275"/>
      <c r="G332" s="275"/>
      <c r="H332" s="275"/>
      <c r="I332" s="275"/>
    </row>
    <row r="333" spans="1:9" x14ac:dyDescent="0.2">
      <c r="A333" s="197"/>
      <c r="B333" s="66"/>
      <c r="C333" s="66" t="s">
        <v>48</v>
      </c>
      <c r="D333" s="33" t="s">
        <v>49</v>
      </c>
      <c r="E333" s="275"/>
      <c r="F333" s="275"/>
      <c r="G333" s="275"/>
      <c r="H333" s="275"/>
      <c r="I333" s="275"/>
    </row>
    <row r="334" spans="1:9" x14ac:dyDescent="0.2">
      <c r="A334" s="197"/>
      <c r="B334" s="66"/>
      <c r="C334" s="66" t="s">
        <v>63</v>
      </c>
      <c r="D334" s="33"/>
      <c r="E334" s="275"/>
      <c r="F334" s="275"/>
      <c r="G334" s="275"/>
      <c r="H334" s="275"/>
      <c r="I334" s="275"/>
    </row>
    <row r="335" spans="1:9" x14ac:dyDescent="0.2">
      <c r="A335" s="197"/>
      <c r="B335" s="66"/>
      <c r="C335" s="66" t="s">
        <v>50</v>
      </c>
      <c r="D335" s="33" t="s">
        <v>51</v>
      </c>
      <c r="E335" s="275"/>
      <c r="F335" s="275"/>
      <c r="G335" s="275"/>
      <c r="H335" s="275"/>
      <c r="I335" s="275"/>
    </row>
    <row r="336" spans="1:9" x14ac:dyDescent="0.2">
      <c r="A336" s="197"/>
      <c r="B336" s="66"/>
      <c r="C336" s="66" t="s">
        <v>54</v>
      </c>
      <c r="D336" s="33" t="s">
        <v>64</v>
      </c>
      <c r="E336" s="275"/>
      <c r="F336" s="275"/>
      <c r="G336" s="275"/>
      <c r="H336" s="275"/>
      <c r="I336" s="275"/>
    </row>
    <row r="337" spans="1:9" x14ac:dyDescent="0.2">
      <c r="A337" s="197"/>
      <c r="B337" s="66"/>
      <c r="C337" s="66" t="s">
        <v>52</v>
      </c>
      <c r="D337" s="33" t="s">
        <v>53</v>
      </c>
      <c r="E337" s="275"/>
      <c r="F337" s="275"/>
      <c r="G337" s="275"/>
      <c r="H337" s="275"/>
      <c r="I337" s="275"/>
    </row>
    <row r="338" spans="1:9" ht="15.75" thickBot="1" x14ac:dyDescent="0.3">
      <c r="A338" s="207" t="s">
        <v>304</v>
      </c>
      <c r="B338" s="82"/>
      <c r="C338" s="117"/>
      <c r="D338" s="38"/>
      <c r="E338" s="109">
        <f>SUM(E318:E337)</f>
        <v>84997</v>
      </c>
      <c r="F338" s="109">
        <f>SUM(F318:F337)</f>
        <v>0</v>
      </c>
      <c r="G338" s="109">
        <f>SUM(G318:G337)</f>
        <v>0</v>
      </c>
      <c r="H338" s="109">
        <f>SUM(H318:H337)</f>
        <v>0</v>
      </c>
      <c r="I338" s="109">
        <f>SUM(I318:I337)</f>
        <v>0</v>
      </c>
    </row>
    <row r="339" spans="1:9" ht="15.75" thickTop="1" x14ac:dyDescent="0.25">
      <c r="A339" s="199" t="s">
        <v>305</v>
      </c>
      <c r="B339" s="75"/>
      <c r="C339" s="77"/>
      <c r="D339" s="110"/>
      <c r="E339" s="111"/>
      <c r="F339" s="111"/>
      <c r="G339" s="111"/>
      <c r="H339" s="111"/>
      <c r="I339" s="111"/>
    </row>
    <row r="340" spans="1:9" x14ac:dyDescent="0.2">
      <c r="A340" s="197"/>
      <c r="B340" s="66" t="s">
        <v>107</v>
      </c>
      <c r="C340" s="66"/>
      <c r="D340" s="33" t="s">
        <v>108</v>
      </c>
      <c r="E340" s="113"/>
      <c r="F340" s="91"/>
      <c r="G340" s="91"/>
      <c r="H340" s="91"/>
      <c r="I340" s="91"/>
    </row>
    <row r="341" spans="1:9" x14ac:dyDescent="0.2">
      <c r="A341" s="197"/>
      <c r="B341" s="66"/>
      <c r="C341" s="66" t="s">
        <v>46</v>
      </c>
      <c r="D341" s="33" t="s">
        <v>47</v>
      </c>
      <c r="E341" s="275"/>
      <c r="F341" s="275"/>
      <c r="G341" s="275">
        <v>5500</v>
      </c>
      <c r="H341" s="275">
        <v>4500</v>
      </c>
      <c r="I341" s="275"/>
    </row>
    <row r="342" spans="1:9" x14ac:dyDescent="0.2">
      <c r="A342" s="197"/>
      <c r="B342" s="66"/>
      <c r="C342" s="66" t="s">
        <v>48</v>
      </c>
      <c r="D342" s="33" t="s">
        <v>49</v>
      </c>
      <c r="E342" s="272"/>
      <c r="F342" s="273"/>
      <c r="G342" s="273"/>
      <c r="H342" s="273"/>
      <c r="I342" s="273"/>
    </row>
    <row r="343" spans="1:9" x14ac:dyDescent="0.2">
      <c r="A343" s="197"/>
      <c r="B343" s="66"/>
      <c r="C343" s="66" t="s">
        <v>63</v>
      </c>
      <c r="D343" s="33"/>
      <c r="E343" s="275"/>
      <c r="F343" s="275"/>
      <c r="G343" s="275"/>
      <c r="H343" s="275"/>
      <c r="I343" s="275"/>
    </row>
    <row r="344" spans="1:9" x14ac:dyDescent="0.2">
      <c r="A344" s="197"/>
      <c r="B344" s="66"/>
      <c r="C344" s="66" t="s">
        <v>50</v>
      </c>
      <c r="D344" s="33" t="s">
        <v>51</v>
      </c>
      <c r="E344" s="275"/>
      <c r="F344" s="275"/>
      <c r="G344" s="275">
        <v>35870</v>
      </c>
      <c r="H344" s="275">
        <v>35870</v>
      </c>
      <c r="I344" s="275"/>
    </row>
    <row r="345" spans="1:9" x14ac:dyDescent="0.2">
      <c r="A345" s="197"/>
      <c r="B345" s="66"/>
      <c r="C345" s="66" t="s">
        <v>54</v>
      </c>
      <c r="D345" s="33" t="s">
        <v>64</v>
      </c>
      <c r="E345" s="275"/>
      <c r="F345" s="275"/>
      <c r="G345" s="275"/>
      <c r="H345" s="275"/>
      <c r="I345" s="275"/>
    </row>
    <row r="346" spans="1:9" x14ac:dyDescent="0.2">
      <c r="A346" s="197"/>
      <c r="B346" s="66"/>
      <c r="C346" s="66" t="s">
        <v>52</v>
      </c>
      <c r="D346" s="33" t="s">
        <v>53</v>
      </c>
      <c r="E346" s="272"/>
      <c r="F346" s="273"/>
      <c r="G346" s="273">
        <v>4500</v>
      </c>
      <c r="H346" s="273"/>
      <c r="I346" s="273"/>
    </row>
    <row r="347" spans="1:9" x14ac:dyDescent="0.2">
      <c r="A347" s="197"/>
      <c r="B347" s="66" t="s">
        <v>301</v>
      </c>
      <c r="C347" s="66"/>
      <c r="D347" s="33"/>
      <c r="E347" s="89"/>
      <c r="F347" s="90"/>
      <c r="G347" s="90"/>
      <c r="H347" s="90"/>
      <c r="I347" s="90"/>
    </row>
    <row r="348" spans="1:9" x14ac:dyDescent="0.2">
      <c r="A348" s="197"/>
      <c r="B348" s="66"/>
      <c r="C348" s="66" t="s">
        <v>46</v>
      </c>
      <c r="D348" s="33" t="s">
        <v>47</v>
      </c>
      <c r="E348" s="275">
        <v>4875</v>
      </c>
      <c r="F348" s="275"/>
      <c r="G348" s="275"/>
      <c r="H348" s="275"/>
      <c r="I348" s="275"/>
    </row>
    <row r="349" spans="1:9" x14ac:dyDescent="0.2">
      <c r="A349" s="197"/>
      <c r="B349" s="66"/>
      <c r="C349" s="66" t="s">
        <v>48</v>
      </c>
      <c r="D349" s="33" t="s">
        <v>49</v>
      </c>
      <c r="E349" s="275"/>
      <c r="F349" s="275"/>
      <c r="G349" s="275"/>
      <c r="H349" s="275"/>
      <c r="I349" s="275"/>
    </row>
    <row r="350" spans="1:9" x14ac:dyDescent="0.2">
      <c r="A350" s="197"/>
      <c r="B350" s="66"/>
      <c r="C350" s="66" t="s">
        <v>63</v>
      </c>
      <c r="D350" s="33"/>
      <c r="E350" s="275">
        <v>22096</v>
      </c>
      <c r="F350" s="275"/>
      <c r="G350" s="275"/>
      <c r="H350" s="275"/>
      <c r="I350" s="275"/>
    </row>
    <row r="351" spans="1:9" x14ac:dyDescent="0.2">
      <c r="A351" s="197"/>
      <c r="B351" s="66"/>
      <c r="C351" s="66" t="s">
        <v>50</v>
      </c>
      <c r="D351" s="33" t="s">
        <v>51</v>
      </c>
      <c r="E351" s="275">
        <v>23197</v>
      </c>
      <c r="F351" s="275"/>
      <c r="G351" s="275"/>
      <c r="H351" s="275"/>
      <c r="I351" s="275"/>
    </row>
    <row r="352" spans="1:9" x14ac:dyDescent="0.2">
      <c r="A352" s="197"/>
      <c r="B352" s="66"/>
      <c r="C352" s="66" t="s">
        <v>54</v>
      </c>
      <c r="D352" s="33" t="s">
        <v>64</v>
      </c>
      <c r="E352" s="275">
        <v>9704</v>
      </c>
      <c r="F352" s="275"/>
      <c r="G352" s="275"/>
      <c r="H352" s="275"/>
      <c r="I352" s="275"/>
    </row>
    <row r="353" spans="1:9" x14ac:dyDescent="0.2">
      <c r="A353" s="197"/>
      <c r="B353" s="66"/>
      <c r="C353" s="66" t="s">
        <v>52</v>
      </c>
      <c r="D353" s="33" t="s">
        <v>53</v>
      </c>
      <c r="E353" s="275"/>
      <c r="F353" s="275"/>
      <c r="G353" s="275"/>
      <c r="H353" s="275"/>
      <c r="I353" s="275"/>
    </row>
    <row r="354" spans="1:9" x14ac:dyDescent="0.2">
      <c r="A354" s="197"/>
      <c r="B354" s="66" t="s">
        <v>302</v>
      </c>
      <c r="C354" s="66"/>
      <c r="D354" s="33"/>
      <c r="E354" s="91"/>
      <c r="F354" s="91"/>
      <c r="G354" s="91"/>
      <c r="H354" s="91"/>
      <c r="I354" s="91"/>
    </row>
    <row r="355" spans="1:9" x14ac:dyDescent="0.2">
      <c r="A355" s="197"/>
      <c r="B355" s="66"/>
      <c r="C355" s="66" t="s">
        <v>46</v>
      </c>
      <c r="D355" s="33" t="s">
        <v>47</v>
      </c>
      <c r="E355" s="275"/>
      <c r="F355" s="275"/>
      <c r="G355" s="275"/>
      <c r="H355" s="275"/>
      <c r="I355" s="275"/>
    </row>
    <row r="356" spans="1:9" x14ac:dyDescent="0.2">
      <c r="A356" s="197"/>
      <c r="B356" s="66"/>
      <c r="C356" s="66" t="s">
        <v>48</v>
      </c>
      <c r="D356" s="33" t="s">
        <v>49</v>
      </c>
      <c r="E356" s="274"/>
      <c r="F356" s="275"/>
      <c r="G356" s="275"/>
      <c r="H356" s="275"/>
      <c r="I356" s="275"/>
    </row>
    <row r="357" spans="1:9" x14ac:dyDescent="0.2">
      <c r="A357" s="197"/>
      <c r="B357" s="66"/>
      <c r="C357" s="66" t="s">
        <v>63</v>
      </c>
      <c r="D357" s="33"/>
      <c r="E357" s="272"/>
      <c r="F357" s="273"/>
      <c r="G357" s="273"/>
      <c r="H357" s="273"/>
      <c r="I357" s="273"/>
    </row>
    <row r="358" spans="1:9" x14ac:dyDescent="0.2">
      <c r="A358" s="197"/>
      <c r="B358" s="66"/>
      <c r="C358" s="66" t="s">
        <v>50</v>
      </c>
      <c r="D358" s="33" t="s">
        <v>51</v>
      </c>
      <c r="E358" s="274"/>
      <c r="F358" s="275"/>
      <c r="G358" s="275"/>
      <c r="H358" s="275"/>
      <c r="I358" s="275"/>
    </row>
    <row r="359" spans="1:9" x14ac:dyDescent="0.2">
      <c r="A359" s="197"/>
      <c r="B359" s="66"/>
      <c r="C359" s="66" t="s">
        <v>54</v>
      </c>
      <c r="D359" s="33" t="s">
        <v>64</v>
      </c>
      <c r="E359" s="274"/>
      <c r="F359" s="275"/>
      <c r="G359" s="275"/>
      <c r="H359" s="275"/>
      <c r="I359" s="275"/>
    </row>
    <row r="360" spans="1:9" ht="15" thickBot="1" x14ac:dyDescent="0.25">
      <c r="A360" s="197"/>
      <c r="B360" s="66"/>
      <c r="C360" s="66" t="s">
        <v>52</v>
      </c>
      <c r="D360" s="33" t="s">
        <v>53</v>
      </c>
      <c r="E360" s="272"/>
      <c r="F360" s="273"/>
      <c r="G360" s="273"/>
      <c r="H360" s="273"/>
      <c r="I360" s="273"/>
    </row>
    <row r="361" spans="1:9" ht="18" customHeight="1" thickTop="1" thickBot="1" x14ac:dyDescent="0.3">
      <c r="A361" s="209" t="s">
        <v>305</v>
      </c>
      <c r="B361" s="140"/>
      <c r="C361" s="229"/>
      <c r="D361" s="230"/>
      <c r="E361" s="116">
        <f>SUM(E341:E360)</f>
        <v>59872</v>
      </c>
      <c r="F361" s="116">
        <f>SUM(F341:F360)</f>
        <v>0</v>
      </c>
      <c r="G361" s="116">
        <f>SUM(G341:G360)</f>
        <v>45870</v>
      </c>
      <c r="H361" s="116">
        <f>SUM(H341:H360)</f>
        <v>40370</v>
      </c>
      <c r="I361" s="116">
        <f>SUM(I341:I360)</f>
        <v>0</v>
      </c>
    </row>
    <row r="362" spans="1:9" ht="18" customHeight="1" thickTop="1" x14ac:dyDescent="0.25">
      <c r="A362" s="103"/>
      <c r="B362" s="103"/>
      <c r="C362" s="26"/>
      <c r="E362" s="112"/>
      <c r="F362" s="112"/>
      <c r="G362" s="112"/>
      <c r="H362" s="112"/>
      <c r="I362" s="112"/>
    </row>
    <row r="363" spans="1:9" ht="15" x14ac:dyDescent="0.25">
      <c r="B363" s="276" t="s">
        <v>488</v>
      </c>
      <c r="C363" s="253"/>
      <c r="D363" s="30"/>
      <c r="I363" s="252" t="s">
        <v>497</v>
      </c>
    </row>
    <row r="364" spans="1:9" x14ac:dyDescent="0.2">
      <c r="E364" s="52"/>
    </row>
    <row r="365" spans="1:9" x14ac:dyDescent="0.2">
      <c r="B365" s="52" t="s">
        <v>496</v>
      </c>
      <c r="H365" s="24"/>
      <c r="I365" s="24">
        <v>43732</v>
      </c>
    </row>
    <row r="366" spans="1:9" x14ac:dyDescent="0.2">
      <c r="A366" s="206"/>
      <c r="B366" s="47"/>
      <c r="C366" s="47"/>
      <c r="D366" s="48"/>
      <c r="E366" s="145">
        <v>-1</v>
      </c>
      <c r="F366" s="146">
        <v>-2</v>
      </c>
      <c r="G366" s="193">
        <v>-3</v>
      </c>
      <c r="H366" s="146">
        <v>-4</v>
      </c>
      <c r="I366" s="146">
        <v>-5</v>
      </c>
    </row>
    <row r="367" spans="1:9" x14ac:dyDescent="0.2">
      <c r="A367" s="217"/>
      <c r="D367" s="31"/>
      <c r="E367" s="152"/>
      <c r="F367" s="25" t="s">
        <v>30</v>
      </c>
      <c r="G367" s="316" t="s">
        <v>495</v>
      </c>
      <c r="H367" s="3"/>
      <c r="I367" s="152"/>
    </row>
    <row r="368" spans="1:9" x14ac:dyDescent="0.2">
      <c r="A368" s="217"/>
      <c r="D368" s="31"/>
      <c r="E368" s="148" t="s">
        <v>184</v>
      </c>
      <c r="F368" s="148" t="s">
        <v>186</v>
      </c>
      <c r="G368" s="149"/>
      <c r="H368" s="219"/>
      <c r="I368" s="148" t="s">
        <v>422</v>
      </c>
    </row>
    <row r="369" spans="1:9" ht="15" x14ac:dyDescent="0.2">
      <c r="A369" s="217"/>
      <c r="B369" s="107" t="s">
        <v>44</v>
      </c>
      <c r="C369" s="28"/>
      <c r="D369" s="31"/>
      <c r="E369" s="148" t="s">
        <v>185</v>
      </c>
      <c r="F369" s="148" t="s">
        <v>185</v>
      </c>
      <c r="G369" s="150" t="s">
        <v>187</v>
      </c>
      <c r="H369" s="148" t="s">
        <v>58</v>
      </c>
      <c r="I369" s="148" t="s">
        <v>58</v>
      </c>
    </row>
    <row r="370" spans="1:9" ht="15" x14ac:dyDescent="0.2">
      <c r="A370" s="215"/>
      <c r="B370" s="317"/>
      <c r="C370" s="317"/>
      <c r="D370" s="318"/>
      <c r="E370" s="4">
        <v>43646</v>
      </c>
      <c r="F370" s="4">
        <v>44012</v>
      </c>
      <c r="G370" s="151" t="s">
        <v>188</v>
      </c>
      <c r="H370" s="220" t="s">
        <v>188</v>
      </c>
      <c r="I370" s="220" t="s">
        <v>188</v>
      </c>
    </row>
    <row r="371" spans="1:9" ht="15.75" x14ac:dyDescent="0.25">
      <c r="A371" s="221" t="s">
        <v>198</v>
      </c>
      <c r="B371" s="120"/>
      <c r="C371" s="121" t="s">
        <v>200</v>
      </c>
      <c r="D371" s="122"/>
      <c r="E371" s="123"/>
      <c r="F371" s="123"/>
      <c r="G371" s="123"/>
      <c r="H371" s="123"/>
      <c r="I371" s="123"/>
    </row>
    <row r="372" spans="1:9" ht="15" x14ac:dyDescent="0.25">
      <c r="A372" s="215"/>
      <c r="B372" s="124" t="s">
        <v>199</v>
      </c>
      <c r="C372" s="44"/>
      <c r="D372" s="125" t="s">
        <v>306</v>
      </c>
      <c r="E372" s="126"/>
      <c r="F372" s="126"/>
      <c r="G372" s="126"/>
      <c r="H372" s="126"/>
      <c r="I372" s="126"/>
    </row>
    <row r="373" spans="1:9" x14ac:dyDescent="0.2">
      <c r="A373" s="197"/>
      <c r="B373" s="66"/>
      <c r="C373" s="66" t="s">
        <v>46</v>
      </c>
      <c r="D373" s="33" t="s">
        <v>47</v>
      </c>
      <c r="E373" s="275"/>
      <c r="F373" s="275"/>
      <c r="G373" s="275"/>
      <c r="H373" s="275"/>
      <c r="I373" s="275"/>
    </row>
    <row r="374" spans="1:9" x14ac:dyDescent="0.2">
      <c r="A374" s="197"/>
      <c r="B374" s="66"/>
      <c r="C374" s="66" t="s">
        <v>48</v>
      </c>
      <c r="D374" s="33" t="s">
        <v>49</v>
      </c>
      <c r="E374" s="275"/>
      <c r="F374" s="275"/>
      <c r="G374" s="275"/>
      <c r="H374" s="275"/>
      <c r="I374" s="275"/>
    </row>
    <row r="375" spans="1:9" x14ac:dyDescent="0.2">
      <c r="A375" s="197"/>
      <c r="B375" s="66"/>
      <c r="C375" s="66" t="s">
        <v>63</v>
      </c>
      <c r="D375" s="33"/>
      <c r="E375" s="275"/>
      <c r="F375" s="275"/>
      <c r="G375" s="275"/>
      <c r="H375" s="275"/>
      <c r="I375" s="275"/>
    </row>
    <row r="376" spans="1:9" x14ac:dyDescent="0.2">
      <c r="A376" s="197"/>
      <c r="B376" s="66"/>
      <c r="C376" s="66" t="s">
        <v>50</v>
      </c>
      <c r="D376" s="33" t="s">
        <v>51</v>
      </c>
      <c r="E376" s="275"/>
      <c r="F376" s="275"/>
      <c r="G376" s="275"/>
      <c r="H376" s="275"/>
      <c r="I376" s="275"/>
    </row>
    <row r="377" spans="1:9" x14ac:dyDescent="0.2">
      <c r="A377" s="197"/>
      <c r="B377" s="66"/>
      <c r="C377" s="66" t="s">
        <v>54</v>
      </c>
      <c r="D377" s="33" t="s">
        <v>64</v>
      </c>
      <c r="E377" s="275"/>
      <c r="F377" s="275"/>
      <c r="G377" s="275"/>
      <c r="H377" s="275"/>
      <c r="I377" s="275"/>
    </row>
    <row r="378" spans="1:9" x14ac:dyDescent="0.2">
      <c r="A378" s="197"/>
      <c r="B378" s="66"/>
      <c r="C378" s="66" t="s">
        <v>52</v>
      </c>
      <c r="D378" s="33" t="s">
        <v>53</v>
      </c>
      <c r="E378" s="275"/>
      <c r="F378" s="275"/>
      <c r="G378" s="275"/>
      <c r="H378" s="275"/>
      <c r="I378" s="275"/>
    </row>
    <row r="379" spans="1:9" ht="15.75" thickBot="1" x14ac:dyDescent="0.3">
      <c r="A379" s="222"/>
      <c r="B379" s="128" t="s">
        <v>98</v>
      </c>
      <c r="C379" s="127"/>
      <c r="D379" s="35"/>
      <c r="E379" s="129">
        <f>SUM(E373:E378)</f>
        <v>0</v>
      </c>
      <c r="F379" s="129">
        <f>SUM(F373:F378)</f>
        <v>0</v>
      </c>
      <c r="G379" s="129">
        <f>SUM(G373:G378)</f>
        <v>0</v>
      </c>
      <c r="H379" s="129">
        <f>SUM(H373:H378)</f>
        <v>0</v>
      </c>
      <c r="I379" s="129">
        <f>SUM(I373:I378)</f>
        <v>0</v>
      </c>
    </row>
    <row r="380" spans="1:9" ht="15" x14ac:dyDescent="0.25">
      <c r="A380" s="197"/>
      <c r="B380" s="119" t="s">
        <v>99</v>
      </c>
      <c r="C380" s="119"/>
      <c r="D380" s="130" t="s">
        <v>307</v>
      </c>
      <c r="E380" s="91"/>
      <c r="F380" s="91"/>
      <c r="G380" s="91"/>
      <c r="H380" s="91"/>
      <c r="I380" s="91"/>
    </row>
    <row r="381" spans="1:9" x14ac:dyDescent="0.2">
      <c r="A381" s="197"/>
      <c r="B381" s="66"/>
      <c r="C381" s="66" t="s">
        <v>46</v>
      </c>
      <c r="D381" s="33" t="s">
        <v>47</v>
      </c>
      <c r="E381" s="275"/>
      <c r="F381" s="275"/>
      <c r="G381" s="275"/>
      <c r="H381" s="275"/>
      <c r="I381" s="275"/>
    </row>
    <row r="382" spans="1:9" x14ac:dyDescent="0.2">
      <c r="A382" s="197"/>
      <c r="B382" s="66"/>
      <c r="C382" s="66" t="s">
        <v>48</v>
      </c>
      <c r="D382" s="33" t="s">
        <v>49</v>
      </c>
      <c r="E382" s="275"/>
      <c r="F382" s="275"/>
      <c r="G382" s="275"/>
      <c r="H382" s="275"/>
      <c r="I382" s="275"/>
    </row>
    <row r="383" spans="1:9" x14ac:dyDescent="0.2">
      <c r="A383" s="197"/>
      <c r="B383" s="66"/>
      <c r="C383" s="66" t="s">
        <v>63</v>
      </c>
      <c r="D383" s="33"/>
      <c r="E383" s="275"/>
      <c r="F383" s="275"/>
      <c r="G383" s="275"/>
      <c r="H383" s="275"/>
      <c r="I383" s="275"/>
    </row>
    <row r="384" spans="1:9" x14ac:dyDescent="0.2">
      <c r="A384" s="197"/>
      <c r="B384" s="66"/>
      <c r="C384" s="66" t="s">
        <v>50</v>
      </c>
      <c r="D384" s="33" t="s">
        <v>51</v>
      </c>
      <c r="E384" s="275"/>
      <c r="F384" s="275"/>
      <c r="G384" s="275"/>
      <c r="H384" s="275"/>
      <c r="I384" s="275"/>
    </row>
    <row r="385" spans="1:9" x14ac:dyDescent="0.2">
      <c r="A385" s="197"/>
      <c r="B385" s="66"/>
      <c r="C385" s="66" t="s">
        <v>54</v>
      </c>
      <c r="D385" s="33" t="s">
        <v>64</v>
      </c>
      <c r="E385" s="275"/>
      <c r="F385" s="275"/>
      <c r="G385" s="275"/>
      <c r="H385" s="275"/>
      <c r="I385" s="275"/>
    </row>
    <row r="386" spans="1:9" x14ac:dyDescent="0.2">
      <c r="A386" s="197"/>
      <c r="B386" s="66"/>
      <c r="C386" s="66" t="s">
        <v>52</v>
      </c>
      <c r="D386" s="33" t="s">
        <v>53</v>
      </c>
      <c r="E386" s="275"/>
      <c r="F386" s="275"/>
      <c r="G386" s="275"/>
      <c r="H386" s="275"/>
      <c r="I386" s="275"/>
    </row>
    <row r="387" spans="1:9" ht="15.75" thickBot="1" x14ac:dyDescent="0.3">
      <c r="A387" s="222"/>
      <c r="B387" s="128" t="s">
        <v>100</v>
      </c>
      <c r="C387" s="127"/>
      <c r="D387" s="35"/>
      <c r="E387" s="129">
        <f>SUM(E381:E386)</f>
        <v>0</v>
      </c>
      <c r="F387" s="129">
        <f>SUM(F381:F386)</f>
        <v>0</v>
      </c>
      <c r="G387" s="129">
        <f>SUM(G381:G386)</f>
        <v>0</v>
      </c>
      <c r="H387" s="129">
        <f>SUM(H381:H386)</f>
        <v>0</v>
      </c>
      <c r="I387" s="129">
        <f>SUM(I381:I386)</f>
        <v>0</v>
      </c>
    </row>
    <row r="388" spans="1:9" ht="15" x14ac:dyDescent="0.25">
      <c r="A388" s="197"/>
      <c r="B388" s="119" t="s">
        <v>101</v>
      </c>
      <c r="C388" s="119"/>
      <c r="D388" s="130" t="s">
        <v>308</v>
      </c>
      <c r="E388" s="91"/>
      <c r="F388" s="91"/>
      <c r="G388" s="91"/>
      <c r="H388" s="91"/>
      <c r="I388" s="91"/>
    </row>
    <row r="389" spans="1:9" x14ac:dyDescent="0.2">
      <c r="A389" s="197"/>
      <c r="B389" s="66"/>
      <c r="C389" s="66" t="s">
        <v>46</v>
      </c>
      <c r="D389" s="33" t="s">
        <v>47</v>
      </c>
      <c r="E389" s="275"/>
      <c r="F389" s="275"/>
      <c r="G389" s="275"/>
      <c r="H389" s="275"/>
      <c r="I389" s="275"/>
    </row>
    <row r="390" spans="1:9" x14ac:dyDescent="0.2">
      <c r="A390" s="197"/>
      <c r="B390" s="66"/>
      <c r="C390" s="66" t="s">
        <v>48</v>
      </c>
      <c r="D390" s="33" t="s">
        <v>49</v>
      </c>
      <c r="E390" s="275"/>
      <c r="F390" s="275"/>
      <c r="G390" s="275"/>
      <c r="H390" s="275"/>
      <c r="I390" s="275"/>
    </row>
    <row r="391" spans="1:9" x14ac:dyDescent="0.2">
      <c r="A391" s="197"/>
      <c r="B391" s="66"/>
      <c r="C391" s="66" t="s">
        <v>63</v>
      </c>
      <c r="D391" s="33"/>
      <c r="E391" s="275"/>
      <c r="F391" s="275"/>
      <c r="G391" s="275"/>
      <c r="H391" s="275"/>
      <c r="I391" s="275"/>
    </row>
    <row r="392" spans="1:9" x14ac:dyDescent="0.2">
      <c r="A392" s="197"/>
      <c r="B392" s="66"/>
      <c r="C392" s="66" t="s">
        <v>50</v>
      </c>
      <c r="D392" s="33" t="s">
        <v>51</v>
      </c>
      <c r="E392" s="275"/>
      <c r="F392" s="275"/>
      <c r="G392" s="275"/>
      <c r="H392" s="275"/>
      <c r="I392" s="275"/>
    </row>
    <row r="393" spans="1:9" x14ac:dyDescent="0.2">
      <c r="A393" s="197"/>
      <c r="B393" s="66"/>
      <c r="C393" s="66" t="s">
        <v>54</v>
      </c>
      <c r="D393" s="33" t="s">
        <v>64</v>
      </c>
      <c r="E393" s="275"/>
      <c r="F393" s="275"/>
      <c r="G393" s="275"/>
      <c r="H393" s="275"/>
      <c r="I393" s="275"/>
    </row>
    <row r="394" spans="1:9" x14ac:dyDescent="0.2">
      <c r="A394" s="217"/>
      <c r="B394" s="65"/>
      <c r="C394" s="52" t="s">
        <v>52</v>
      </c>
      <c r="D394" s="31" t="s">
        <v>53</v>
      </c>
      <c r="E394" s="275"/>
      <c r="F394" s="275"/>
      <c r="G394" s="275"/>
      <c r="H394" s="275"/>
      <c r="I394" s="275"/>
    </row>
    <row r="395" spans="1:9" ht="15.75" thickBot="1" x14ac:dyDescent="0.3">
      <c r="A395" s="222"/>
      <c r="B395" s="128" t="s">
        <v>102</v>
      </c>
      <c r="C395" s="127"/>
      <c r="D395" s="35"/>
      <c r="E395" s="129">
        <f>SUM(E389:E394)</f>
        <v>0</v>
      </c>
      <c r="F395" s="129">
        <f>SUM(F389:F394)</f>
        <v>0</v>
      </c>
      <c r="G395" s="129">
        <f>SUM(G389:G394)</f>
        <v>0</v>
      </c>
      <c r="H395" s="129">
        <f>SUM(H389:H394)</f>
        <v>0</v>
      </c>
      <c r="I395" s="129">
        <f>SUM(I389:I394)</f>
        <v>0</v>
      </c>
    </row>
    <row r="396" spans="1:9" ht="15" x14ac:dyDescent="0.25">
      <c r="A396" s="197"/>
      <c r="B396" s="119" t="s">
        <v>103</v>
      </c>
      <c r="C396" s="119"/>
      <c r="D396" s="130" t="s">
        <v>309</v>
      </c>
      <c r="E396" s="91"/>
      <c r="F396" s="91"/>
      <c r="G396" s="91"/>
      <c r="H396" s="91"/>
      <c r="I396" s="91"/>
    </row>
    <row r="397" spans="1:9" x14ac:dyDescent="0.2">
      <c r="A397" s="197"/>
      <c r="B397" s="66"/>
      <c r="C397" s="66" t="s">
        <v>46</v>
      </c>
      <c r="D397" s="33" t="s">
        <v>47</v>
      </c>
      <c r="E397" s="275"/>
      <c r="F397" s="275"/>
      <c r="G397" s="275"/>
      <c r="H397" s="275"/>
      <c r="I397" s="275"/>
    </row>
    <row r="398" spans="1:9" x14ac:dyDescent="0.2">
      <c r="A398" s="197"/>
      <c r="B398" s="66"/>
      <c r="C398" s="66" t="s">
        <v>48</v>
      </c>
      <c r="D398" s="33" t="s">
        <v>49</v>
      </c>
      <c r="E398" s="272"/>
      <c r="F398" s="273"/>
      <c r="G398" s="273"/>
      <c r="H398" s="273"/>
      <c r="I398" s="273"/>
    </row>
    <row r="399" spans="1:9" x14ac:dyDescent="0.2">
      <c r="A399" s="197"/>
      <c r="B399" s="66"/>
      <c r="C399" s="66" t="s">
        <v>63</v>
      </c>
      <c r="D399" s="33"/>
      <c r="E399" s="275"/>
      <c r="F399" s="275"/>
      <c r="G399" s="275"/>
      <c r="H399" s="275"/>
      <c r="I399" s="275"/>
    </row>
    <row r="400" spans="1:9" x14ac:dyDescent="0.2">
      <c r="A400" s="197"/>
      <c r="B400" s="66"/>
      <c r="C400" s="66" t="s">
        <v>50</v>
      </c>
      <c r="D400" s="33" t="s">
        <v>51</v>
      </c>
      <c r="E400" s="275"/>
      <c r="F400" s="275"/>
      <c r="G400" s="275"/>
      <c r="H400" s="275"/>
      <c r="I400" s="275"/>
    </row>
    <row r="401" spans="1:9" x14ac:dyDescent="0.2">
      <c r="A401" s="197"/>
      <c r="B401" s="66"/>
      <c r="C401" s="66" t="s">
        <v>54</v>
      </c>
      <c r="D401" s="33" t="s">
        <v>64</v>
      </c>
      <c r="E401" s="275"/>
      <c r="F401" s="275"/>
      <c r="G401" s="275"/>
      <c r="H401" s="275"/>
      <c r="I401" s="275"/>
    </row>
    <row r="402" spans="1:9" x14ac:dyDescent="0.2">
      <c r="A402" s="197"/>
      <c r="B402" s="66"/>
      <c r="C402" s="66" t="s">
        <v>52</v>
      </c>
      <c r="D402" s="33" t="s">
        <v>53</v>
      </c>
      <c r="E402" s="272"/>
      <c r="F402" s="273"/>
      <c r="G402" s="273"/>
      <c r="H402" s="273"/>
      <c r="I402" s="273"/>
    </row>
    <row r="403" spans="1:9" ht="15.75" thickBot="1" x14ac:dyDescent="0.3">
      <c r="A403" s="222"/>
      <c r="B403" s="128" t="s">
        <v>104</v>
      </c>
      <c r="C403" s="127"/>
      <c r="D403" s="35"/>
      <c r="E403" s="131">
        <f>SUM(E397:E402)</f>
        <v>0</v>
      </c>
      <c r="F403" s="131">
        <f>SUM(F397:F402)</f>
        <v>0</v>
      </c>
      <c r="G403" s="131">
        <f>SUM(G397:G402)</f>
        <v>0</v>
      </c>
      <c r="H403" s="131">
        <f>SUM(H397:H402)</f>
        <v>0</v>
      </c>
      <c r="I403" s="131">
        <f>SUM(I397:I402)</f>
        <v>0</v>
      </c>
    </row>
    <row r="404" spans="1:9" ht="15" x14ac:dyDescent="0.25">
      <c r="A404" s="197"/>
      <c r="B404" s="119" t="s">
        <v>105</v>
      </c>
      <c r="C404" s="119"/>
      <c r="D404" s="130" t="s">
        <v>310</v>
      </c>
      <c r="E404" s="113"/>
      <c r="F404" s="91"/>
      <c r="G404" s="91"/>
      <c r="H404" s="91"/>
      <c r="I404" s="91"/>
    </row>
    <row r="405" spans="1:9" x14ac:dyDescent="0.2">
      <c r="A405" s="197"/>
      <c r="B405" s="66"/>
      <c r="C405" s="66" t="s">
        <v>46</v>
      </c>
      <c r="D405" s="33" t="s">
        <v>47</v>
      </c>
      <c r="E405" s="275"/>
      <c r="F405" s="275"/>
      <c r="G405" s="275"/>
      <c r="H405" s="275"/>
      <c r="I405" s="275"/>
    </row>
    <row r="406" spans="1:9" x14ac:dyDescent="0.2">
      <c r="A406" s="197"/>
      <c r="B406" s="66"/>
      <c r="C406" s="66" t="s">
        <v>48</v>
      </c>
      <c r="D406" s="33" t="s">
        <v>49</v>
      </c>
      <c r="E406" s="275"/>
      <c r="F406" s="275"/>
      <c r="G406" s="275"/>
      <c r="H406" s="275"/>
      <c r="I406" s="275"/>
    </row>
    <row r="407" spans="1:9" x14ac:dyDescent="0.2">
      <c r="A407" s="197"/>
      <c r="B407" s="66"/>
      <c r="C407" s="66" t="s">
        <v>63</v>
      </c>
      <c r="D407" s="33"/>
      <c r="E407" s="275"/>
      <c r="F407" s="275"/>
      <c r="G407" s="275"/>
      <c r="H407" s="275"/>
      <c r="I407" s="275"/>
    </row>
    <row r="408" spans="1:9" x14ac:dyDescent="0.2">
      <c r="A408" s="197"/>
      <c r="B408" s="66"/>
      <c r="C408" s="66" t="s">
        <v>50</v>
      </c>
      <c r="D408" s="33" t="s">
        <v>51</v>
      </c>
      <c r="E408" s="275"/>
      <c r="F408" s="275"/>
      <c r="G408" s="275"/>
      <c r="H408" s="275"/>
      <c r="I408" s="275"/>
    </row>
    <row r="409" spans="1:9" x14ac:dyDescent="0.2">
      <c r="A409" s="197"/>
      <c r="B409" s="66"/>
      <c r="C409" s="66" t="s">
        <v>54</v>
      </c>
      <c r="D409" s="33" t="s">
        <v>64</v>
      </c>
      <c r="E409" s="275"/>
      <c r="F409" s="275"/>
      <c r="G409" s="275"/>
      <c r="H409" s="275"/>
      <c r="I409" s="275"/>
    </row>
    <row r="410" spans="1:9" x14ac:dyDescent="0.2">
      <c r="A410" s="197"/>
      <c r="B410" s="66"/>
      <c r="C410" s="66" t="s">
        <v>52</v>
      </c>
      <c r="D410" s="33" t="s">
        <v>53</v>
      </c>
      <c r="E410" s="275"/>
      <c r="F410" s="275"/>
      <c r="G410" s="275"/>
      <c r="H410" s="275"/>
      <c r="I410" s="275"/>
    </row>
    <row r="411" spans="1:9" ht="15.75" thickBot="1" x14ac:dyDescent="0.3">
      <c r="A411" s="222"/>
      <c r="B411" s="128" t="s">
        <v>106</v>
      </c>
      <c r="C411" s="127"/>
      <c r="D411" s="35"/>
      <c r="E411" s="129">
        <f>SUM(E405:E410)</f>
        <v>0</v>
      </c>
      <c r="F411" s="129">
        <f>SUM(F405:F410)</f>
        <v>0</v>
      </c>
      <c r="G411" s="129">
        <f>SUM(G405:G410)</f>
        <v>0</v>
      </c>
      <c r="H411" s="129">
        <f>SUM(H405:H410)</f>
        <v>0</v>
      </c>
      <c r="I411" s="129">
        <f>SUM(I405:I410)</f>
        <v>0</v>
      </c>
    </row>
    <row r="412" spans="1:9" ht="15" x14ac:dyDescent="0.25">
      <c r="A412" s="155"/>
      <c r="B412" s="154"/>
      <c r="C412" s="155"/>
      <c r="D412" s="156"/>
      <c r="E412" s="231"/>
      <c r="F412" s="231"/>
      <c r="G412" s="231"/>
      <c r="H412" s="231"/>
      <c r="I412" s="231"/>
    </row>
    <row r="413" spans="1:9" ht="15" x14ac:dyDescent="0.25">
      <c r="B413" s="276" t="s">
        <v>488</v>
      </c>
      <c r="C413" s="253"/>
      <c r="D413" s="30"/>
      <c r="I413" s="252" t="s">
        <v>497</v>
      </c>
    </row>
    <row r="414" spans="1:9" x14ac:dyDescent="0.2">
      <c r="E414" s="52"/>
    </row>
    <row r="415" spans="1:9" x14ac:dyDescent="0.2">
      <c r="B415" s="52" t="s">
        <v>496</v>
      </c>
      <c r="H415" s="24"/>
      <c r="I415" s="24">
        <v>43732</v>
      </c>
    </row>
    <row r="416" spans="1:9" x14ac:dyDescent="0.2">
      <c r="H416" s="24"/>
      <c r="I416" s="24"/>
    </row>
    <row r="417" spans="1:9" x14ac:dyDescent="0.2">
      <c r="H417" s="24"/>
      <c r="I417" s="24"/>
    </row>
    <row r="418" spans="1:9" x14ac:dyDescent="0.2">
      <c r="H418" s="24"/>
      <c r="I418" s="24"/>
    </row>
    <row r="419" spans="1:9" x14ac:dyDescent="0.2">
      <c r="A419" s="206"/>
      <c r="B419" s="47"/>
      <c r="C419" s="47"/>
      <c r="D419" s="48"/>
      <c r="E419" s="145">
        <v>-1</v>
      </c>
      <c r="F419" s="146">
        <v>-2</v>
      </c>
      <c r="G419" s="193">
        <v>-3</v>
      </c>
      <c r="H419" s="146">
        <v>-4</v>
      </c>
      <c r="I419" s="146">
        <v>-5</v>
      </c>
    </row>
    <row r="420" spans="1:9" x14ac:dyDescent="0.2">
      <c r="A420" s="217"/>
      <c r="D420" s="31"/>
      <c r="E420" s="152"/>
      <c r="F420" s="25" t="s">
        <v>30</v>
      </c>
      <c r="G420" s="316" t="s">
        <v>495</v>
      </c>
      <c r="H420" s="3"/>
      <c r="I420" s="152"/>
    </row>
    <row r="421" spans="1:9" x14ac:dyDescent="0.2">
      <c r="A421" s="217"/>
      <c r="D421" s="31"/>
      <c r="E421" s="148" t="s">
        <v>184</v>
      </c>
      <c r="F421" s="148" t="s">
        <v>186</v>
      </c>
      <c r="G421" s="149"/>
      <c r="H421" s="219"/>
      <c r="I421" s="148" t="s">
        <v>422</v>
      </c>
    </row>
    <row r="422" spans="1:9" ht="15" x14ac:dyDescent="0.2">
      <c r="A422" s="217"/>
      <c r="B422" s="107" t="s">
        <v>44</v>
      </c>
      <c r="C422" s="28"/>
      <c r="D422" s="31"/>
      <c r="E422" s="148" t="s">
        <v>185</v>
      </c>
      <c r="F422" s="148" t="s">
        <v>185</v>
      </c>
      <c r="G422" s="150" t="s">
        <v>187</v>
      </c>
      <c r="H422" s="148" t="s">
        <v>58</v>
      </c>
      <c r="I422" s="148" t="s">
        <v>58</v>
      </c>
    </row>
    <row r="423" spans="1:9" ht="15" x14ac:dyDescent="0.2">
      <c r="A423" s="215"/>
      <c r="B423" s="317"/>
      <c r="C423" s="317"/>
      <c r="D423" s="318"/>
      <c r="E423" s="4">
        <v>43646</v>
      </c>
      <c r="F423" s="4">
        <v>44012</v>
      </c>
      <c r="G423" s="151" t="s">
        <v>188</v>
      </c>
      <c r="H423" s="220" t="s">
        <v>188</v>
      </c>
      <c r="I423" s="220" t="s">
        <v>188</v>
      </c>
    </row>
    <row r="424" spans="1:9" ht="30" x14ac:dyDescent="0.25">
      <c r="A424" s="221"/>
      <c r="B424" s="132" t="s">
        <v>86</v>
      </c>
      <c r="C424" s="119"/>
      <c r="D424" s="97" t="s">
        <v>87</v>
      </c>
      <c r="E424" s="36"/>
      <c r="F424" s="36"/>
      <c r="G424" s="36"/>
      <c r="H424" s="36"/>
      <c r="I424" s="36"/>
    </row>
    <row r="425" spans="1:9" x14ac:dyDescent="0.2">
      <c r="A425" s="197"/>
      <c r="B425" s="66"/>
      <c r="C425" s="66" t="s">
        <v>46</v>
      </c>
      <c r="D425" s="33" t="s">
        <v>47</v>
      </c>
      <c r="E425" s="271"/>
      <c r="F425" s="271"/>
      <c r="G425" s="271"/>
      <c r="H425" s="271"/>
      <c r="I425" s="271"/>
    </row>
    <row r="426" spans="1:9" x14ac:dyDescent="0.2">
      <c r="A426" s="197"/>
      <c r="B426" s="66"/>
      <c r="C426" s="66" t="s">
        <v>48</v>
      </c>
      <c r="D426" s="33" t="s">
        <v>49</v>
      </c>
      <c r="E426" s="271"/>
      <c r="F426" s="271"/>
      <c r="G426" s="271"/>
      <c r="H426" s="271"/>
      <c r="I426" s="271"/>
    </row>
    <row r="427" spans="1:9" x14ac:dyDescent="0.2">
      <c r="A427" s="197"/>
      <c r="B427" s="66"/>
      <c r="C427" s="66" t="s">
        <v>63</v>
      </c>
      <c r="D427" s="33"/>
      <c r="E427" s="271"/>
      <c r="F427" s="271"/>
      <c r="G427" s="271"/>
      <c r="H427" s="271"/>
      <c r="I427" s="271"/>
    </row>
    <row r="428" spans="1:9" x14ac:dyDescent="0.2">
      <c r="A428" s="197"/>
      <c r="B428" s="66"/>
      <c r="C428" s="66" t="s">
        <v>50</v>
      </c>
      <c r="D428" s="33" t="s">
        <v>51</v>
      </c>
      <c r="E428" s="271"/>
      <c r="F428" s="271"/>
      <c r="G428" s="271"/>
      <c r="H428" s="271"/>
      <c r="I428" s="271"/>
    </row>
    <row r="429" spans="1:9" x14ac:dyDescent="0.2">
      <c r="A429" s="197"/>
      <c r="B429" s="66"/>
      <c r="C429" s="66" t="s">
        <v>54</v>
      </c>
      <c r="D429" s="33" t="s">
        <v>64</v>
      </c>
      <c r="E429" s="271"/>
      <c r="F429" s="271"/>
      <c r="G429" s="271"/>
      <c r="H429" s="271"/>
      <c r="I429" s="271"/>
    </row>
    <row r="430" spans="1:9" x14ac:dyDescent="0.2">
      <c r="A430" s="197"/>
      <c r="B430" s="66"/>
      <c r="C430" s="66" t="s">
        <v>52</v>
      </c>
      <c r="D430" s="33" t="s">
        <v>53</v>
      </c>
      <c r="E430" s="271"/>
      <c r="F430" s="271"/>
      <c r="G430" s="271"/>
      <c r="H430" s="271"/>
      <c r="I430" s="271"/>
    </row>
    <row r="431" spans="1:9" ht="15.75" thickBot="1" x14ac:dyDescent="0.3">
      <c r="A431" s="222"/>
      <c r="B431" s="128" t="s">
        <v>88</v>
      </c>
      <c r="C431" s="127"/>
      <c r="D431" s="35"/>
      <c r="E431" s="99">
        <f>SUM(E425:E430)</f>
        <v>0</v>
      </c>
      <c r="F431" s="99">
        <f>SUM(F425:F430)</f>
        <v>0</v>
      </c>
      <c r="G431" s="99">
        <f>SUM(G425:G430)</f>
        <v>0</v>
      </c>
      <c r="H431" s="99">
        <f>SUM(H425:H430)</f>
        <v>0</v>
      </c>
      <c r="I431" s="99">
        <f>SUM(I425:I430)</f>
        <v>0</v>
      </c>
    </row>
    <row r="432" spans="1:9" ht="15" x14ac:dyDescent="0.25">
      <c r="A432" s="197"/>
      <c r="B432" s="119" t="s">
        <v>89</v>
      </c>
      <c r="C432" s="119"/>
      <c r="D432" s="130" t="s">
        <v>90</v>
      </c>
      <c r="E432" s="68"/>
      <c r="F432" s="68"/>
      <c r="G432" s="68"/>
      <c r="H432" s="68"/>
      <c r="I432" s="68"/>
    </row>
    <row r="433" spans="1:9" x14ac:dyDescent="0.2">
      <c r="A433" s="197"/>
      <c r="B433" s="66"/>
      <c r="C433" s="66" t="s">
        <v>46</v>
      </c>
      <c r="D433" s="33" t="s">
        <v>47</v>
      </c>
      <c r="E433" s="271"/>
      <c r="F433" s="271"/>
      <c r="G433" s="271"/>
      <c r="H433" s="271"/>
      <c r="I433" s="271"/>
    </row>
    <row r="434" spans="1:9" x14ac:dyDescent="0.2">
      <c r="A434" s="197"/>
      <c r="B434" s="66"/>
      <c r="C434" s="66" t="s">
        <v>48</v>
      </c>
      <c r="D434" s="33" t="s">
        <v>49</v>
      </c>
      <c r="E434" s="271"/>
      <c r="F434" s="271"/>
      <c r="G434" s="271"/>
      <c r="H434" s="271"/>
      <c r="I434" s="271"/>
    </row>
    <row r="435" spans="1:9" x14ac:dyDescent="0.2">
      <c r="A435" s="197"/>
      <c r="B435" s="66"/>
      <c r="C435" s="66" t="s">
        <v>63</v>
      </c>
      <c r="D435" s="33"/>
      <c r="E435" s="271"/>
      <c r="F435" s="271"/>
      <c r="G435" s="271"/>
      <c r="H435" s="271"/>
      <c r="I435" s="271"/>
    </row>
    <row r="436" spans="1:9" x14ac:dyDescent="0.2">
      <c r="A436" s="197"/>
      <c r="B436" s="66"/>
      <c r="C436" s="66" t="s">
        <v>50</v>
      </c>
      <c r="D436" s="33" t="s">
        <v>51</v>
      </c>
      <c r="E436" s="271"/>
      <c r="F436" s="271"/>
      <c r="G436" s="271"/>
      <c r="H436" s="271"/>
      <c r="I436" s="271"/>
    </row>
    <row r="437" spans="1:9" x14ac:dyDescent="0.2">
      <c r="A437" s="197"/>
      <c r="B437" s="66"/>
      <c r="C437" s="66" t="s">
        <v>54</v>
      </c>
      <c r="D437" s="33" t="s">
        <v>64</v>
      </c>
      <c r="E437" s="271"/>
      <c r="F437" s="271"/>
      <c r="G437" s="271"/>
      <c r="H437" s="271"/>
      <c r="I437" s="271"/>
    </row>
    <row r="438" spans="1:9" x14ac:dyDescent="0.2">
      <c r="A438" s="197"/>
      <c r="B438" s="66"/>
      <c r="C438" s="66" t="s">
        <v>52</v>
      </c>
      <c r="D438" s="33" t="s">
        <v>53</v>
      </c>
      <c r="E438" s="271"/>
      <c r="F438" s="271"/>
      <c r="G438" s="271"/>
      <c r="H438" s="271"/>
      <c r="I438" s="271"/>
    </row>
    <row r="439" spans="1:9" ht="15.75" thickBot="1" x14ac:dyDescent="0.3">
      <c r="A439" s="222"/>
      <c r="B439" s="128" t="s">
        <v>91</v>
      </c>
      <c r="C439" s="127"/>
      <c r="D439" s="35"/>
      <c r="E439" s="99">
        <f>SUM(E433:E438)</f>
        <v>0</v>
      </c>
      <c r="F439" s="99">
        <f>SUM(F433:F438)</f>
        <v>0</v>
      </c>
      <c r="G439" s="99">
        <f>SUM(G433:G438)</f>
        <v>0</v>
      </c>
      <c r="H439" s="99">
        <f>SUM(H433:H438)</f>
        <v>0</v>
      </c>
      <c r="I439" s="99">
        <f>SUM(I433:I438)</f>
        <v>0</v>
      </c>
    </row>
    <row r="440" spans="1:9" ht="15" x14ac:dyDescent="0.25">
      <c r="A440" s="197"/>
      <c r="B440" s="119" t="s">
        <v>92</v>
      </c>
      <c r="C440" s="119"/>
      <c r="D440" s="130" t="s">
        <v>93</v>
      </c>
      <c r="E440" s="68"/>
      <c r="F440" s="68"/>
      <c r="G440" s="68"/>
      <c r="H440" s="68"/>
      <c r="I440" s="68"/>
    </row>
    <row r="441" spans="1:9" x14ac:dyDescent="0.2">
      <c r="A441" s="197"/>
      <c r="B441" s="66"/>
      <c r="C441" s="66" t="s">
        <v>46</v>
      </c>
      <c r="D441" s="33" t="s">
        <v>47</v>
      </c>
      <c r="E441" s="271"/>
      <c r="F441" s="271"/>
      <c r="G441" s="271"/>
      <c r="H441" s="271"/>
      <c r="I441" s="271"/>
    </row>
    <row r="442" spans="1:9" x14ac:dyDescent="0.2">
      <c r="A442" s="197"/>
      <c r="B442" s="66"/>
      <c r="C442" s="66" t="s">
        <v>48</v>
      </c>
      <c r="D442" s="33" t="s">
        <v>49</v>
      </c>
      <c r="E442" s="266"/>
      <c r="F442" s="269"/>
      <c r="G442" s="269"/>
      <c r="H442" s="269"/>
      <c r="I442" s="269"/>
    </row>
    <row r="443" spans="1:9" x14ac:dyDescent="0.2">
      <c r="A443" s="197"/>
      <c r="B443" s="66"/>
      <c r="C443" s="66" t="s">
        <v>63</v>
      </c>
      <c r="D443" s="33"/>
      <c r="E443" s="271"/>
      <c r="F443" s="271"/>
      <c r="G443" s="271"/>
      <c r="H443" s="271"/>
      <c r="I443" s="271"/>
    </row>
    <row r="444" spans="1:9" x14ac:dyDescent="0.2">
      <c r="A444" s="197"/>
      <c r="B444" s="66"/>
      <c r="C444" s="66" t="s">
        <v>50</v>
      </c>
      <c r="D444" s="33" t="s">
        <v>51</v>
      </c>
      <c r="E444" s="271"/>
      <c r="F444" s="271"/>
      <c r="G444" s="271"/>
      <c r="H444" s="271"/>
      <c r="I444" s="271"/>
    </row>
    <row r="445" spans="1:9" x14ac:dyDescent="0.2">
      <c r="A445" s="197"/>
      <c r="B445" s="66"/>
      <c r="C445" s="66" t="s">
        <v>54</v>
      </c>
      <c r="D445" s="33" t="s">
        <v>64</v>
      </c>
      <c r="E445" s="271"/>
      <c r="F445" s="271"/>
      <c r="G445" s="271"/>
      <c r="H445" s="271"/>
      <c r="I445" s="271"/>
    </row>
    <row r="446" spans="1:9" x14ac:dyDescent="0.2">
      <c r="A446" s="197"/>
      <c r="B446" s="66"/>
      <c r="C446" s="66" t="s">
        <v>52</v>
      </c>
      <c r="D446" s="33" t="s">
        <v>53</v>
      </c>
      <c r="E446" s="266"/>
      <c r="F446" s="269"/>
      <c r="G446" s="269"/>
      <c r="H446" s="269"/>
      <c r="I446" s="269"/>
    </row>
    <row r="447" spans="1:9" ht="15.75" thickBot="1" x14ac:dyDescent="0.3">
      <c r="A447" s="222"/>
      <c r="B447" s="128" t="s">
        <v>94</v>
      </c>
      <c r="C447" s="127"/>
      <c r="D447" s="35"/>
      <c r="E447" s="133">
        <f>SUM(E441:E446)</f>
        <v>0</v>
      </c>
      <c r="F447" s="133">
        <f>SUM(F441:F446)</f>
        <v>0</v>
      </c>
      <c r="G447" s="133">
        <f>SUM(G441:G446)</f>
        <v>0</v>
      </c>
      <c r="H447" s="133">
        <f>SUM(H441:H446)</f>
        <v>0</v>
      </c>
      <c r="I447" s="133">
        <f>SUM(I441:I446)</f>
        <v>0</v>
      </c>
    </row>
    <row r="448" spans="1:9" ht="19.5" customHeight="1" thickBot="1" x14ac:dyDescent="0.3">
      <c r="A448" s="198" t="s">
        <v>372</v>
      </c>
      <c r="B448" s="71"/>
      <c r="C448" s="72"/>
      <c r="D448" s="73"/>
      <c r="E448" s="134">
        <f>E379+E387+E395+E403+E411+E431+E439+E447</f>
        <v>0</v>
      </c>
      <c r="F448" s="134">
        <f>F379+F387+F395+F403+F411+F431+F439+F447</f>
        <v>0</v>
      </c>
      <c r="G448" s="134">
        <f>G379+G387+G395+G403+G411+G431+G439+G447</f>
        <v>0</v>
      </c>
      <c r="H448" s="134">
        <f>H379+H387+H395+H403+H411+H431+H439+H447</f>
        <v>0</v>
      </c>
      <c r="I448" s="134">
        <f>I379+I387+I395+I403+I411+I431+I439+I447</f>
        <v>0</v>
      </c>
    </row>
    <row r="449" spans="1:9" ht="15.75" thickTop="1" x14ac:dyDescent="0.25">
      <c r="A449" s="197"/>
      <c r="B449" s="119" t="s">
        <v>109</v>
      </c>
      <c r="C449" s="119"/>
      <c r="D449" s="130" t="s">
        <v>181</v>
      </c>
      <c r="E449" s="135"/>
      <c r="F449" s="68"/>
      <c r="G449" s="68"/>
      <c r="H449" s="68"/>
      <c r="I449" s="68"/>
    </row>
    <row r="450" spans="1:9" x14ac:dyDescent="0.2">
      <c r="A450" s="197"/>
      <c r="B450" s="66"/>
      <c r="C450" s="66" t="s">
        <v>46</v>
      </c>
      <c r="D450" s="33" t="s">
        <v>47</v>
      </c>
      <c r="E450" s="271">
        <v>66905</v>
      </c>
      <c r="F450" s="275">
        <v>60451</v>
      </c>
      <c r="G450" s="271">
        <v>66451</v>
      </c>
      <c r="H450" s="271">
        <v>66451</v>
      </c>
      <c r="I450" s="271"/>
    </row>
    <row r="451" spans="1:9" x14ac:dyDescent="0.2">
      <c r="A451" s="197"/>
      <c r="B451" s="66"/>
      <c r="C451" s="66" t="s">
        <v>48</v>
      </c>
      <c r="D451" s="33" t="s">
        <v>49</v>
      </c>
      <c r="E451" s="271">
        <v>9711</v>
      </c>
      <c r="F451" s="275">
        <v>12503</v>
      </c>
      <c r="G451" s="271">
        <v>13792</v>
      </c>
      <c r="H451" s="271">
        <v>13792</v>
      </c>
      <c r="I451" s="271"/>
    </row>
    <row r="452" spans="1:9" x14ac:dyDescent="0.2">
      <c r="A452" s="197"/>
      <c r="B452" s="66"/>
      <c r="C452" s="66" t="s">
        <v>63</v>
      </c>
      <c r="D452" s="33"/>
      <c r="E452" s="271">
        <v>0</v>
      </c>
      <c r="F452" s="271">
        <v>0</v>
      </c>
      <c r="G452" s="271">
        <v>0</v>
      </c>
      <c r="H452" s="271">
        <v>0</v>
      </c>
      <c r="I452" s="271"/>
    </row>
    <row r="453" spans="1:9" x14ac:dyDescent="0.2">
      <c r="A453" s="197"/>
      <c r="B453" s="66"/>
      <c r="C453" s="66" t="s">
        <v>50</v>
      </c>
      <c r="D453" s="33" t="s">
        <v>51</v>
      </c>
      <c r="E453" s="271">
        <v>92801</v>
      </c>
      <c r="F453" s="271">
        <v>88453</v>
      </c>
      <c r="G453" s="271">
        <v>128463</v>
      </c>
      <c r="H453" s="271">
        <v>147732</v>
      </c>
      <c r="I453" s="271"/>
    </row>
    <row r="454" spans="1:9" x14ac:dyDescent="0.2">
      <c r="A454" s="197"/>
      <c r="B454" s="66"/>
      <c r="C454" s="66" t="s">
        <v>54</v>
      </c>
      <c r="D454" s="33" t="s">
        <v>64</v>
      </c>
      <c r="E454" s="271">
        <v>16051</v>
      </c>
      <c r="F454" s="271">
        <v>0</v>
      </c>
      <c r="G454" s="271">
        <v>0</v>
      </c>
      <c r="H454" s="271">
        <v>0</v>
      </c>
      <c r="I454" s="271"/>
    </row>
    <row r="455" spans="1:9" x14ac:dyDescent="0.2">
      <c r="A455" s="197"/>
      <c r="B455" s="66"/>
      <c r="C455" s="66" t="s">
        <v>52</v>
      </c>
      <c r="D455" s="33" t="s">
        <v>53</v>
      </c>
      <c r="E455" s="271">
        <v>514</v>
      </c>
      <c r="F455" s="271">
        <v>441</v>
      </c>
      <c r="G455" s="271">
        <v>450</v>
      </c>
      <c r="H455" s="271">
        <v>332</v>
      </c>
      <c r="I455" s="271"/>
    </row>
    <row r="456" spans="1:9" ht="15.75" thickBot="1" x14ac:dyDescent="0.3">
      <c r="A456" s="223" t="s">
        <v>352</v>
      </c>
      <c r="B456" s="34"/>
      <c r="C456" s="127"/>
      <c r="D456" s="35"/>
      <c r="E456" s="99">
        <f>SUM(E450:E455)</f>
        <v>185982</v>
      </c>
      <c r="F456" s="99">
        <f>SUM(F450:F455)</f>
        <v>161848</v>
      </c>
      <c r="G456" s="99">
        <f>SUM(G450:G455)</f>
        <v>209156</v>
      </c>
      <c r="H456" s="99">
        <f>SUM(H450:H455)</f>
        <v>228307</v>
      </c>
      <c r="I456" s="99">
        <f>SUM(I450:I455)</f>
        <v>0</v>
      </c>
    </row>
    <row r="457" spans="1:9" ht="15" x14ac:dyDescent="0.25">
      <c r="A457" s="154"/>
      <c r="B457" s="156"/>
      <c r="C457" s="155"/>
      <c r="D457" s="156"/>
      <c r="E457" s="232"/>
      <c r="F457" s="232"/>
      <c r="G457" s="232"/>
      <c r="H457" s="232"/>
      <c r="I457" s="232"/>
    </row>
    <row r="458" spans="1:9" ht="15" x14ac:dyDescent="0.25">
      <c r="B458" s="276" t="s">
        <v>488</v>
      </c>
      <c r="C458" s="253"/>
      <c r="D458" s="30"/>
      <c r="I458" s="252" t="s">
        <v>497</v>
      </c>
    </row>
    <row r="459" spans="1:9" x14ac:dyDescent="0.2">
      <c r="E459" s="52"/>
    </row>
    <row r="460" spans="1:9" x14ac:dyDescent="0.2">
      <c r="B460" s="52" t="s">
        <v>496</v>
      </c>
      <c r="H460" s="24"/>
      <c r="I460" s="24">
        <v>43732</v>
      </c>
    </row>
    <row r="461" spans="1:9" x14ac:dyDescent="0.2">
      <c r="H461" s="24"/>
      <c r="I461" s="24"/>
    </row>
    <row r="462" spans="1:9" x14ac:dyDescent="0.2">
      <c r="H462" s="24"/>
      <c r="I462" s="24"/>
    </row>
    <row r="463" spans="1:9" x14ac:dyDescent="0.2">
      <c r="A463" s="206"/>
      <c r="B463" s="47"/>
      <c r="C463" s="47"/>
      <c r="D463" s="48"/>
      <c r="E463" s="145">
        <v>-1</v>
      </c>
      <c r="F463" s="146">
        <v>-2</v>
      </c>
      <c r="G463" s="193">
        <v>-3</v>
      </c>
      <c r="H463" s="146">
        <v>-4</v>
      </c>
      <c r="I463" s="146">
        <v>-5</v>
      </c>
    </row>
    <row r="464" spans="1:9" x14ac:dyDescent="0.2">
      <c r="A464" s="217"/>
      <c r="D464" s="31"/>
      <c r="E464" s="152"/>
      <c r="F464" s="25" t="s">
        <v>30</v>
      </c>
      <c r="G464" s="316" t="s">
        <v>495</v>
      </c>
      <c r="H464" s="3"/>
      <c r="I464" s="152"/>
    </row>
    <row r="465" spans="1:9" x14ac:dyDescent="0.2">
      <c r="A465" s="217"/>
      <c r="D465" s="31"/>
      <c r="E465" s="148" t="s">
        <v>184</v>
      </c>
      <c r="F465" s="148" t="s">
        <v>186</v>
      </c>
      <c r="G465" s="149"/>
      <c r="H465" s="219"/>
      <c r="I465" s="148" t="s">
        <v>422</v>
      </c>
    </row>
    <row r="466" spans="1:9" ht="15" x14ac:dyDescent="0.2">
      <c r="A466" s="217"/>
      <c r="B466" s="107" t="s">
        <v>44</v>
      </c>
      <c r="C466" s="28"/>
      <c r="D466" s="31"/>
      <c r="E466" s="148" t="s">
        <v>185</v>
      </c>
      <c r="F466" s="148" t="s">
        <v>185</v>
      </c>
      <c r="G466" s="150" t="s">
        <v>187</v>
      </c>
      <c r="H466" s="148" t="s">
        <v>58</v>
      </c>
      <c r="I466" s="148" t="s">
        <v>58</v>
      </c>
    </row>
    <row r="467" spans="1:9" ht="15" x14ac:dyDescent="0.2">
      <c r="A467" s="215"/>
      <c r="B467" s="317"/>
      <c r="C467" s="317"/>
      <c r="D467" s="318"/>
      <c r="E467" s="4">
        <v>43646</v>
      </c>
      <c r="F467" s="4">
        <v>44012</v>
      </c>
      <c r="G467" s="151" t="s">
        <v>188</v>
      </c>
      <c r="H467" s="220" t="s">
        <v>188</v>
      </c>
      <c r="I467" s="220" t="s">
        <v>188</v>
      </c>
    </row>
    <row r="468" spans="1:9" ht="15" x14ac:dyDescent="0.25">
      <c r="A468" s="197"/>
      <c r="B468" s="119" t="s">
        <v>95</v>
      </c>
      <c r="C468" s="119"/>
      <c r="D468" s="130" t="s">
        <v>96</v>
      </c>
      <c r="E468" s="135"/>
      <c r="F468" s="68"/>
      <c r="G468" s="68"/>
      <c r="H468" s="68"/>
      <c r="I468" s="68"/>
    </row>
    <row r="469" spans="1:9" x14ac:dyDescent="0.2">
      <c r="A469" s="197"/>
      <c r="B469" s="66"/>
      <c r="C469" s="66" t="s">
        <v>46</v>
      </c>
      <c r="D469" s="33" t="s">
        <v>47</v>
      </c>
      <c r="E469" s="271"/>
      <c r="F469" s="271"/>
      <c r="G469" s="271"/>
      <c r="H469" s="271"/>
      <c r="I469" s="271"/>
    </row>
    <row r="470" spans="1:9" x14ac:dyDescent="0.2">
      <c r="A470" s="197"/>
      <c r="B470" s="66"/>
      <c r="C470" s="66" t="s">
        <v>48</v>
      </c>
      <c r="D470" s="33" t="s">
        <v>49</v>
      </c>
      <c r="E470" s="271"/>
      <c r="F470" s="271"/>
      <c r="G470" s="271"/>
      <c r="H470" s="271"/>
      <c r="I470" s="271"/>
    </row>
    <row r="471" spans="1:9" x14ac:dyDescent="0.2">
      <c r="A471" s="197"/>
      <c r="B471" s="66"/>
      <c r="C471" s="66" t="s">
        <v>63</v>
      </c>
      <c r="D471" s="33"/>
      <c r="E471" s="271"/>
      <c r="F471" s="271"/>
      <c r="G471" s="271"/>
      <c r="H471" s="271"/>
      <c r="I471" s="271"/>
    </row>
    <row r="472" spans="1:9" x14ac:dyDescent="0.2">
      <c r="A472" s="197"/>
      <c r="B472" s="66"/>
      <c r="C472" s="66" t="s">
        <v>50</v>
      </c>
      <c r="D472" s="33" t="s">
        <v>51</v>
      </c>
      <c r="E472" s="271"/>
      <c r="F472" s="271"/>
      <c r="G472" s="271"/>
      <c r="H472" s="271"/>
      <c r="I472" s="271"/>
    </row>
    <row r="473" spans="1:9" x14ac:dyDescent="0.2">
      <c r="A473" s="197"/>
      <c r="B473" s="66"/>
      <c r="C473" s="66" t="s">
        <v>54</v>
      </c>
      <c r="D473" s="33" t="s">
        <v>64</v>
      </c>
      <c r="E473" s="271"/>
      <c r="F473" s="271"/>
      <c r="G473" s="271"/>
      <c r="H473" s="271"/>
      <c r="I473" s="271"/>
    </row>
    <row r="474" spans="1:9" x14ac:dyDescent="0.2">
      <c r="A474" s="197"/>
      <c r="B474" s="66"/>
      <c r="C474" s="66" t="s">
        <v>52</v>
      </c>
      <c r="D474" s="33" t="s">
        <v>53</v>
      </c>
      <c r="E474" s="271"/>
      <c r="F474" s="271"/>
      <c r="G474" s="271"/>
      <c r="H474" s="271"/>
      <c r="I474" s="271"/>
    </row>
    <row r="475" spans="1:9" ht="15.75" thickBot="1" x14ac:dyDescent="0.3">
      <c r="A475" s="222"/>
      <c r="B475" s="128" t="s">
        <v>97</v>
      </c>
      <c r="C475" s="127"/>
      <c r="D475" s="35"/>
      <c r="E475" s="99">
        <f>SUM(E469:E474)</f>
        <v>0</v>
      </c>
      <c r="F475" s="99">
        <f>SUM(F469:F474)</f>
        <v>0</v>
      </c>
      <c r="G475" s="99">
        <f>SUM(G469:G474)</f>
        <v>0</v>
      </c>
      <c r="H475" s="99">
        <f>SUM(H469:H474)</f>
        <v>0</v>
      </c>
      <c r="I475" s="99">
        <f>SUM(I469:I474)</f>
        <v>0</v>
      </c>
    </row>
    <row r="476" spans="1:9" ht="15" x14ac:dyDescent="0.25">
      <c r="A476" s="197"/>
      <c r="B476" s="119" t="s">
        <v>77</v>
      </c>
      <c r="C476" s="119"/>
      <c r="D476" s="130" t="s">
        <v>311</v>
      </c>
      <c r="E476" s="68"/>
      <c r="F476" s="68"/>
      <c r="G476" s="68"/>
      <c r="H476" s="68"/>
      <c r="I476" s="68"/>
    </row>
    <row r="477" spans="1:9" x14ac:dyDescent="0.2">
      <c r="A477" s="197"/>
      <c r="B477" s="66"/>
      <c r="C477" s="66" t="s">
        <v>46</v>
      </c>
      <c r="D477" s="33" t="s">
        <v>47</v>
      </c>
      <c r="E477" s="271"/>
      <c r="F477" s="271"/>
      <c r="G477" s="271"/>
      <c r="H477" s="271"/>
      <c r="I477" s="271"/>
    </row>
    <row r="478" spans="1:9" x14ac:dyDescent="0.2">
      <c r="A478" s="197"/>
      <c r="B478" s="66"/>
      <c r="C478" s="66" t="s">
        <v>48</v>
      </c>
      <c r="D478" s="33" t="s">
        <v>49</v>
      </c>
      <c r="E478" s="271"/>
      <c r="F478" s="271"/>
      <c r="G478" s="271"/>
      <c r="H478" s="271"/>
      <c r="I478" s="271"/>
    </row>
    <row r="479" spans="1:9" x14ac:dyDescent="0.2">
      <c r="A479" s="197"/>
      <c r="B479" s="66"/>
      <c r="C479" s="66" t="s">
        <v>63</v>
      </c>
      <c r="D479" s="33"/>
      <c r="E479" s="271"/>
      <c r="F479" s="271"/>
      <c r="G479" s="271"/>
      <c r="H479" s="271"/>
      <c r="I479" s="271"/>
    </row>
    <row r="480" spans="1:9" x14ac:dyDescent="0.2">
      <c r="A480" s="197"/>
      <c r="B480" s="66"/>
      <c r="C480" s="66" t="s">
        <v>50</v>
      </c>
      <c r="D480" s="33" t="s">
        <v>51</v>
      </c>
      <c r="E480" s="271"/>
      <c r="F480" s="271"/>
      <c r="G480" s="271"/>
      <c r="H480" s="271"/>
      <c r="I480" s="271"/>
    </row>
    <row r="481" spans="1:9" x14ac:dyDescent="0.2">
      <c r="A481" s="197"/>
      <c r="B481" s="66"/>
      <c r="C481" s="66" t="s">
        <v>54</v>
      </c>
      <c r="D481" s="33" t="s">
        <v>64</v>
      </c>
      <c r="E481" s="271"/>
      <c r="F481" s="271"/>
      <c r="G481" s="271"/>
      <c r="H481" s="271"/>
      <c r="I481" s="271"/>
    </row>
    <row r="482" spans="1:9" x14ac:dyDescent="0.2">
      <c r="A482" s="197"/>
      <c r="B482" s="66"/>
      <c r="C482" s="66" t="s">
        <v>52</v>
      </c>
      <c r="D482" s="33" t="s">
        <v>53</v>
      </c>
      <c r="E482" s="271"/>
      <c r="F482" s="271"/>
      <c r="G482" s="271"/>
      <c r="H482" s="271"/>
      <c r="I482" s="271"/>
    </row>
    <row r="483" spans="1:9" ht="15.75" thickBot="1" x14ac:dyDescent="0.3">
      <c r="A483" s="222"/>
      <c r="B483" s="128" t="s">
        <v>79</v>
      </c>
      <c r="C483" s="127"/>
      <c r="D483" s="35"/>
      <c r="E483" s="99">
        <f>SUM(E477:E482)</f>
        <v>0</v>
      </c>
      <c r="F483" s="99">
        <f>SUM(F477:F482)</f>
        <v>0</v>
      </c>
      <c r="G483" s="99">
        <f>SUM(G477:G482)</f>
        <v>0</v>
      </c>
      <c r="H483" s="99">
        <f>SUM(H477:H482)</f>
        <v>0</v>
      </c>
      <c r="I483" s="99">
        <f>SUM(I477:I482)</f>
        <v>0</v>
      </c>
    </row>
    <row r="484" spans="1:9" ht="15" x14ac:dyDescent="0.25">
      <c r="A484" s="197"/>
      <c r="B484" s="119" t="s">
        <v>80</v>
      </c>
      <c r="C484" s="119"/>
      <c r="D484" s="130" t="s">
        <v>81</v>
      </c>
      <c r="E484" s="68"/>
      <c r="F484" s="68"/>
      <c r="G484" s="68"/>
      <c r="H484" s="68"/>
      <c r="I484" s="68"/>
    </row>
    <row r="485" spans="1:9" x14ac:dyDescent="0.2">
      <c r="A485" s="197"/>
      <c r="B485" s="66"/>
      <c r="C485" s="66" t="s">
        <v>46</v>
      </c>
      <c r="D485" s="33" t="s">
        <v>47</v>
      </c>
      <c r="E485" s="271"/>
      <c r="F485" s="271"/>
      <c r="G485" s="271"/>
      <c r="H485" s="271"/>
      <c r="I485" s="271"/>
    </row>
    <row r="486" spans="1:9" x14ac:dyDescent="0.2">
      <c r="A486" s="197"/>
      <c r="B486" s="66"/>
      <c r="C486" s="66" t="s">
        <v>48</v>
      </c>
      <c r="D486" s="33" t="s">
        <v>49</v>
      </c>
      <c r="E486" s="271"/>
      <c r="F486" s="271"/>
      <c r="G486" s="271"/>
      <c r="H486" s="271"/>
      <c r="I486" s="271"/>
    </row>
    <row r="487" spans="1:9" x14ac:dyDescent="0.2">
      <c r="A487" s="197"/>
      <c r="B487" s="66"/>
      <c r="C487" s="66" t="s">
        <v>63</v>
      </c>
      <c r="D487" s="33"/>
      <c r="E487" s="271"/>
      <c r="F487" s="271"/>
      <c r="G487" s="271"/>
      <c r="H487" s="271"/>
      <c r="I487" s="271"/>
    </row>
    <row r="488" spans="1:9" x14ac:dyDescent="0.2">
      <c r="A488" s="197"/>
      <c r="B488" s="66"/>
      <c r="C488" s="66" t="s">
        <v>50</v>
      </c>
      <c r="D488" s="33" t="s">
        <v>51</v>
      </c>
      <c r="E488" s="271"/>
      <c r="F488" s="271"/>
      <c r="G488" s="271"/>
      <c r="H488" s="271"/>
      <c r="I488" s="271"/>
    </row>
    <row r="489" spans="1:9" x14ac:dyDescent="0.2">
      <c r="A489" s="197"/>
      <c r="B489" s="66"/>
      <c r="C489" s="66" t="s">
        <v>54</v>
      </c>
      <c r="D489" s="33" t="s">
        <v>64</v>
      </c>
      <c r="E489" s="271"/>
      <c r="F489" s="271"/>
      <c r="G489" s="271"/>
      <c r="H489" s="271"/>
      <c r="I489" s="271"/>
    </row>
    <row r="490" spans="1:9" x14ac:dyDescent="0.2">
      <c r="A490" s="197"/>
      <c r="B490" s="66"/>
      <c r="C490" s="66" t="s">
        <v>52</v>
      </c>
      <c r="D490" s="33" t="s">
        <v>53</v>
      </c>
      <c r="E490" s="271"/>
      <c r="F490" s="271"/>
      <c r="G490" s="271"/>
      <c r="H490" s="271"/>
      <c r="I490" s="271"/>
    </row>
    <row r="491" spans="1:9" ht="15.75" thickBot="1" x14ac:dyDescent="0.3">
      <c r="A491" s="222"/>
      <c r="B491" s="128" t="s">
        <v>82</v>
      </c>
      <c r="C491" s="127"/>
      <c r="D491" s="35"/>
      <c r="E491" s="99">
        <f>SUM(E485:E490)</f>
        <v>0</v>
      </c>
      <c r="F491" s="99">
        <f>SUM(F485:F490)</f>
        <v>0</v>
      </c>
      <c r="G491" s="99">
        <f>SUM(G485:G490)</f>
        <v>0</v>
      </c>
      <c r="H491" s="99">
        <f>SUM(H485:H490)</f>
        <v>0</v>
      </c>
      <c r="I491" s="99">
        <f>SUM(I485:I490)</f>
        <v>0</v>
      </c>
    </row>
    <row r="492" spans="1:9" ht="15" x14ac:dyDescent="0.25">
      <c r="A492" s="197"/>
      <c r="B492" s="119" t="s">
        <v>312</v>
      </c>
      <c r="C492" s="119"/>
      <c r="D492" s="130" t="s">
        <v>313</v>
      </c>
      <c r="E492" s="68"/>
      <c r="F492" s="68"/>
      <c r="G492" s="68"/>
      <c r="H492" s="68"/>
      <c r="I492" s="68"/>
    </row>
    <row r="493" spans="1:9" x14ac:dyDescent="0.2">
      <c r="A493" s="197"/>
      <c r="B493" s="66"/>
      <c r="C493" s="66" t="s">
        <v>46</v>
      </c>
      <c r="D493" s="33" t="s">
        <v>47</v>
      </c>
      <c r="E493" s="271"/>
      <c r="F493" s="271"/>
      <c r="G493" s="271"/>
      <c r="H493" s="271"/>
      <c r="I493" s="271"/>
    </row>
    <row r="494" spans="1:9" x14ac:dyDescent="0.2">
      <c r="A494" s="197"/>
      <c r="B494" s="66"/>
      <c r="C494" s="66" t="s">
        <v>48</v>
      </c>
      <c r="D494" s="33" t="s">
        <v>49</v>
      </c>
      <c r="E494" s="271"/>
      <c r="F494" s="271"/>
      <c r="G494" s="271"/>
      <c r="H494" s="271"/>
      <c r="I494" s="271"/>
    </row>
    <row r="495" spans="1:9" x14ac:dyDescent="0.2">
      <c r="A495" s="197"/>
      <c r="B495" s="66"/>
      <c r="C495" s="66" t="s">
        <v>63</v>
      </c>
      <c r="D495" s="33"/>
      <c r="E495" s="271"/>
      <c r="F495" s="271"/>
      <c r="G495" s="271"/>
      <c r="H495" s="271"/>
      <c r="I495" s="271"/>
    </row>
    <row r="496" spans="1:9" x14ac:dyDescent="0.2">
      <c r="A496" s="197"/>
      <c r="B496" s="66"/>
      <c r="C496" s="66" t="s">
        <v>50</v>
      </c>
      <c r="D496" s="33" t="s">
        <v>51</v>
      </c>
      <c r="E496" s="271"/>
      <c r="F496" s="271"/>
      <c r="G496" s="271"/>
      <c r="H496" s="271"/>
      <c r="I496" s="271"/>
    </row>
    <row r="497" spans="1:9" x14ac:dyDescent="0.2">
      <c r="A497" s="197"/>
      <c r="B497" s="66"/>
      <c r="C497" s="66" t="s">
        <v>54</v>
      </c>
      <c r="D497" s="33" t="s">
        <v>64</v>
      </c>
      <c r="E497" s="271"/>
      <c r="F497" s="271"/>
      <c r="G497" s="271"/>
      <c r="H497" s="271"/>
      <c r="I497" s="271"/>
    </row>
    <row r="498" spans="1:9" x14ac:dyDescent="0.2">
      <c r="A498" s="217"/>
      <c r="B498" s="65"/>
      <c r="C498" s="52" t="s">
        <v>52</v>
      </c>
      <c r="D498" s="31" t="s">
        <v>53</v>
      </c>
      <c r="E498" s="271"/>
      <c r="F498" s="271"/>
      <c r="G498" s="271"/>
      <c r="H498" s="271"/>
      <c r="I498" s="271"/>
    </row>
    <row r="499" spans="1:9" ht="15.75" thickBot="1" x14ac:dyDescent="0.3">
      <c r="A499" s="222"/>
      <c r="B499" s="128" t="s">
        <v>314</v>
      </c>
      <c r="C499" s="127"/>
      <c r="D499" s="35"/>
      <c r="E499" s="99">
        <f>SUM(E493:E498)</f>
        <v>0</v>
      </c>
      <c r="F499" s="99">
        <f>SUM(F493:F498)</f>
        <v>0</v>
      </c>
      <c r="G499" s="99">
        <f>SUM(G493:G498)</f>
        <v>0</v>
      </c>
      <c r="H499" s="99">
        <f>SUM(H493:H498)</f>
        <v>0</v>
      </c>
      <c r="I499" s="99">
        <f>SUM(I493:I498)</f>
        <v>0</v>
      </c>
    </row>
    <row r="500" spans="1:9" ht="15" x14ac:dyDescent="0.25">
      <c r="A500" s="197"/>
      <c r="B500" s="119" t="s">
        <v>83</v>
      </c>
      <c r="C500" s="119"/>
      <c r="D500" s="130" t="s">
        <v>85</v>
      </c>
      <c r="E500" s="68"/>
      <c r="F500" s="68"/>
      <c r="G500" s="68"/>
      <c r="H500" s="68"/>
      <c r="I500" s="68"/>
    </row>
    <row r="501" spans="1:9" x14ac:dyDescent="0.2">
      <c r="A501" s="197"/>
      <c r="B501" s="66"/>
      <c r="C501" s="66" t="s">
        <v>46</v>
      </c>
      <c r="D501" s="33" t="s">
        <v>47</v>
      </c>
      <c r="E501" s="271"/>
      <c r="F501" s="271"/>
      <c r="G501" s="271"/>
      <c r="H501" s="271"/>
      <c r="I501" s="271"/>
    </row>
    <row r="502" spans="1:9" x14ac:dyDescent="0.2">
      <c r="A502" s="197"/>
      <c r="B502" s="66"/>
      <c r="C502" s="66" t="s">
        <v>48</v>
      </c>
      <c r="D502" s="33" t="s">
        <v>49</v>
      </c>
      <c r="E502" s="266"/>
      <c r="F502" s="269"/>
      <c r="G502" s="269"/>
      <c r="H502" s="269"/>
      <c r="I502" s="269"/>
    </row>
    <row r="503" spans="1:9" x14ac:dyDescent="0.2">
      <c r="A503" s="197"/>
      <c r="B503" s="66"/>
      <c r="C503" s="66" t="s">
        <v>63</v>
      </c>
      <c r="D503" s="33"/>
      <c r="E503" s="271"/>
      <c r="F503" s="271"/>
      <c r="G503" s="271"/>
      <c r="H503" s="271"/>
      <c r="I503" s="271"/>
    </row>
    <row r="504" spans="1:9" x14ac:dyDescent="0.2">
      <c r="A504" s="197"/>
      <c r="B504" s="66"/>
      <c r="C504" s="66" t="s">
        <v>50</v>
      </c>
      <c r="D504" s="33" t="s">
        <v>51</v>
      </c>
      <c r="E504" s="271"/>
      <c r="F504" s="271"/>
      <c r="G504" s="271"/>
      <c r="H504" s="271"/>
      <c r="I504" s="271"/>
    </row>
    <row r="505" spans="1:9" x14ac:dyDescent="0.2">
      <c r="A505" s="197"/>
      <c r="B505" s="66"/>
      <c r="C505" s="66" t="s">
        <v>54</v>
      </c>
      <c r="D505" s="33" t="s">
        <v>64</v>
      </c>
      <c r="E505" s="271"/>
      <c r="F505" s="271"/>
      <c r="G505" s="271"/>
      <c r="H505" s="271"/>
      <c r="I505" s="271"/>
    </row>
    <row r="506" spans="1:9" x14ac:dyDescent="0.2">
      <c r="A506" s="197"/>
      <c r="B506" s="66"/>
      <c r="C506" s="66" t="s">
        <v>52</v>
      </c>
      <c r="D506" s="33" t="s">
        <v>53</v>
      </c>
      <c r="E506" s="266"/>
      <c r="F506" s="269"/>
      <c r="G506" s="269"/>
      <c r="H506" s="269"/>
      <c r="I506" s="269"/>
    </row>
    <row r="507" spans="1:9" ht="15.75" thickBot="1" x14ac:dyDescent="0.3">
      <c r="A507" s="222"/>
      <c r="B507" s="128" t="s">
        <v>315</v>
      </c>
      <c r="C507" s="127"/>
      <c r="D507" s="35"/>
      <c r="E507" s="133">
        <f>SUM(E501:E506)</f>
        <v>0</v>
      </c>
      <c r="F507" s="133">
        <f>SUM(F501:F506)</f>
        <v>0</v>
      </c>
      <c r="G507" s="133">
        <f>SUM(G501:G506)</f>
        <v>0</v>
      </c>
      <c r="H507" s="133">
        <f>SUM(H501:H506)</f>
        <v>0</v>
      </c>
      <c r="I507" s="133">
        <f>SUM(I501:I506)</f>
        <v>0</v>
      </c>
    </row>
    <row r="508" spans="1:9" ht="15" x14ac:dyDescent="0.25">
      <c r="A508" s="197"/>
      <c r="B508" s="119" t="s">
        <v>84</v>
      </c>
      <c r="C508" s="119"/>
      <c r="D508" s="130" t="s">
        <v>78</v>
      </c>
      <c r="E508" s="91"/>
      <c r="F508" s="91"/>
      <c r="G508" s="91"/>
      <c r="H508" s="91"/>
      <c r="I508" s="91"/>
    </row>
    <row r="509" spans="1:9" x14ac:dyDescent="0.2">
      <c r="A509" s="197"/>
      <c r="B509" s="66"/>
      <c r="C509" s="66" t="s">
        <v>46</v>
      </c>
      <c r="D509" s="33" t="s">
        <v>47</v>
      </c>
      <c r="E509" s="275"/>
      <c r="F509" s="275"/>
      <c r="G509" s="275"/>
      <c r="H509" s="275"/>
      <c r="I509" s="275"/>
    </row>
    <row r="510" spans="1:9" x14ac:dyDescent="0.2">
      <c r="A510" s="197"/>
      <c r="B510" s="66"/>
      <c r="C510" s="66" t="s">
        <v>48</v>
      </c>
      <c r="D510" s="33" t="s">
        <v>49</v>
      </c>
      <c r="E510" s="275"/>
      <c r="F510" s="275"/>
      <c r="G510" s="275"/>
      <c r="H510" s="275"/>
      <c r="I510" s="275"/>
    </row>
    <row r="511" spans="1:9" x14ac:dyDescent="0.2">
      <c r="A511" s="197"/>
      <c r="B511" s="66"/>
      <c r="C511" s="66" t="s">
        <v>63</v>
      </c>
      <c r="D511" s="33"/>
      <c r="E511" s="275"/>
      <c r="F511" s="275"/>
      <c r="G511" s="275"/>
      <c r="H511" s="275"/>
      <c r="I511" s="275"/>
    </row>
    <row r="512" spans="1:9" x14ac:dyDescent="0.2">
      <c r="A512" s="197"/>
      <c r="B512" s="66"/>
      <c r="C512" s="66" t="s">
        <v>50</v>
      </c>
      <c r="D512" s="33" t="s">
        <v>51</v>
      </c>
      <c r="E512" s="275"/>
      <c r="F512" s="275"/>
      <c r="G512" s="275"/>
      <c r="H512" s="275"/>
      <c r="I512" s="275"/>
    </row>
    <row r="513" spans="1:9" x14ac:dyDescent="0.2">
      <c r="A513" s="197"/>
      <c r="B513" s="66"/>
      <c r="C513" s="66" t="s">
        <v>54</v>
      </c>
      <c r="D513" s="33" t="s">
        <v>64</v>
      </c>
      <c r="E513" s="275"/>
      <c r="F513" s="275"/>
      <c r="G513" s="275"/>
      <c r="H513" s="275"/>
      <c r="I513" s="275"/>
    </row>
    <row r="514" spans="1:9" x14ac:dyDescent="0.2">
      <c r="A514" s="217"/>
      <c r="B514" s="65"/>
      <c r="C514" s="52" t="s">
        <v>52</v>
      </c>
      <c r="D514" s="31" t="s">
        <v>53</v>
      </c>
      <c r="E514" s="275"/>
      <c r="F514" s="275"/>
      <c r="G514" s="275"/>
      <c r="H514" s="275"/>
      <c r="I514" s="275"/>
    </row>
    <row r="515" spans="1:9" ht="15.75" thickBot="1" x14ac:dyDescent="0.3">
      <c r="A515" s="222"/>
      <c r="B515" s="128" t="s">
        <v>316</v>
      </c>
      <c r="C515" s="127"/>
      <c r="D515" s="35"/>
      <c r="E515" s="129">
        <f>SUM(E509:E514)</f>
        <v>0</v>
      </c>
      <c r="F515" s="129">
        <f>SUM(F509:F514)</f>
        <v>0</v>
      </c>
      <c r="G515" s="129">
        <f>SUM(G509:G514)</f>
        <v>0</v>
      </c>
      <c r="H515" s="129">
        <f>SUM(H509:H514)</f>
        <v>0</v>
      </c>
      <c r="I515" s="129">
        <f>SUM(I509:I514)</f>
        <v>0</v>
      </c>
    </row>
    <row r="516" spans="1:9" ht="15" x14ac:dyDescent="0.25">
      <c r="A516" s="155"/>
      <c r="B516" s="154"/>
      <c r="C516" s="155"/>
      <c r="D516" s="156"/>
      <c r="E516" s="232"/>
      <c r="F516" s="232"/>
      <c r="G516" s="232"/>
      <c r="H516" s="232"/>
      <c r="I516" s="232"/>
    </row>
    <row r="517" spans="1:9" ht="15" x14ac:dyDescent="0.25">
      <c r="B517" s="276" t="s">
        <v>488</v>
      </c>
      <c r="C517" s="253"/>
      <c r="D517" s="30"/>
      <c r="I517" s="252" t="s">
        <v>497</v>
      </c>
    </row>
    <row r="518" spans="1:9" x14ac:dyDescent="0.2">
      <c r="E518" s="52"/>
    </row>
    <row r="519" spans="1:9" x14ac:dyDescent="0.2">
      <c r="B519" s="52" t="s">
        <v>496</v>
      </c>
      <c r="H519" s="24"/>
      <c r="I519" s="24">
        <v>43732</v>
      </c>
    </row>
    <row r="520" spans="1:9" x14ac:dyDescent="0.2">
      <c r="H520" s="24"/>
      <c r="I520" s="24"/>
    </row>
    <row r="521" spans="1:9" x14ac:dyDescent="0.2">
      <c r="A521" s="206"/>
      <c r="B521" s="47"/>
      <c r="C521" s="47"/>
      <c r="D521" s="48"/>
      <c r="E521" s="145">
        <v>-1</v>
      </c>
      <c r="F521" s="146">
        <v>-2</v>
      </c>
      <c r="G521" s="193">
        <v>-3</v>
      </c>
      <c r="H521" s="146">
        <v>-4</v>
      </c>
      <c r="I521" s="146">
        <v>-5</v>
      </c>
    </row>
    <row r="522" spans="1:9" x14ac:dyDescent="0.2">
      <c r="A522" s="217"/>
      <c r="D522" s="31"/>
      <c r="E522" s="147"/>
      <c r="F522" s="25" t="s">
        <v>30</v>
      </c>
      <c r="G522" s="316" t="s">
        <v>495</v>
      </c>
      <c r="H522" s="3"/>
      <c r="I522" s="152"/>
    </row>
    <row r="523" spans="1:9" x14ac:dyDescent="0.2">
      <c r="A523" s="217"/>
      <c r="D523" s="31"/>
      <c r="E523" s="150" t="s">
        <v>184</v>
      </c>
      <c r="F523" s="148" t="s">
        <v>186</v>
      </c>
      <c r="G523" s="149"/>
      <c r="H523" s="219"/>
      <c r="I523" s="148" t="s">
        <v>422</v>
      </c>
    </row>
    <row r="524" spans="1:9" ht="15" x14ac:dyDescent="0.2">
      <c r="A524" s="217"/>
      <c r="B524" s="107" t="s">
        <v>44</v>
      </c>
      <c r="C524" s="28"/>
      <c r="D524" s="31"/>
      <c r="E524" s="150" t="s">
        <v>185</v>
      </c>
      <c r="F524" s="148" t="s">
        <v>185</v>
      </c>
      <c r="G524" s="150" t="s">
        <v>187</v>
      </c>
      <c r="H524" s="148" t="s">
        <v>58</v>
      </c>
      <c r="I524" s="148" t="s">
        <v>58</v>
      </c>
    </row>
    <row r="525" spans="1:9" ht="15" x14ac:dyDescent="0.2">
      <c r="A525" s="215"/>
      <c r="B525" s="317"/>
      <c r="C525" s="317"/>
      <c r="D525" s="318"/>
      <c r="E525" s="4">
        <v>43646</v>
      </c>
      <c r="F525" s="4">
        <v>44012</v>
      </c>
      <c r="G525" s="151" t="s">
        <v>188</v>
      </c>
      <c r="H525" s="220" t="s">
        <v>188</v>
      </c>
      <c r="I525" s="220" t="s">
        <v>188</v>
      </c>
    </row>
    <row r="526" spans="1:9" ht="15" x14ac:dyDescent="0.25">
      <c r="A526" s="197"/>
      <c r="B526" s="119" t="s">
        <v>258</v>
      </c>
      <c r="C526" s="119"/>
      <c r="D526" s="130" t="s">
        <v>85</v>
      </c>
      <c r="E526" s="91"/>
      <c r="F526" s="91"/>
      <c r="G526" s="91"/>
      <c r="H526" s="91"/>
      <c r="I526" s="91"/>
    </row>
    <row r="527" spans="1:9" x14ac:dyDescent="0.2">
      <c r="A527" s="197"/>
      <c r="B527" s="66"/>
      <c r="C527" s="66" t="s">
        <v>46</v>
      </c>
      <c r="D527" s="33" t="s">
        <v>47</v>
      </c>
      <c r="E527" s="275"/>
      <c r="F527" s="275"/>
      <c r="G527" s="275"/>
      <c r="H527" s="275"/>
      <c r="I527" s="275"/>
    </row>
    <row r="528" spans="1:9" x14ac:dyDescent="0.2">
      <c r="A528" s="197"/>
      <c r="B528" s="66"/>
      <c r="C528" s="66" t="s">
        <v>48</v>
      </c>
      <c r="D528" s="33" t="s">
        <v>49</v>
      </c>
      <c r="E528" s="272"/>
      <c r="F528" s="273"/>
      <c r="G528" s="273"/>
      <c r="H528" s="273"/>
      <c r="I528" s="273"/>
    </row>
    <row r="529" spans="1:10" x14ac:dyDescent="0.2">
      <c r="A529" s="197"/>
      <c r="B529" s="66"/>
      <c r="C529" s="66" t="s">
        <v>63</v>
      </c>
      <c r="D529" s="33"/>
      <c r="E529" s="275"/>
      <c r="F529" s="275"/>
      <c r="G529" s="275"/>
      <c r="H529" s="275"/>
      <c r="I529" s="275"/>
    </row>
    <row r="530" spans="1:10" x14ac:dyDescent="0.2">
      <c r="A530" s="197"/>
      <c r="B530" s="66"/>
      <c r="C530" s="66" t="s">
        <v>50</v>
      </c>
      <c r="D530" s="33" t="s">
        <v>51</v>
      </c>
      <c r="E530" s="275"/>
      <c r="F530" s="275"/>
      <c r="G530" s="275"/>
      <c r="H530" s="275"/>
      <c r="I530" s="275"/>
    </row>
    <row r="531" spans="1:10" x14ac:dyDescent="0.2">
      <c r="A531" s="197"/>
      <c r="B531" s="66"/>
      <c r="C531" s="66" t="s">
        <v>54</v>
      </c>
      <c r="D531" s="33" t="s">
        <v>64</v>
      </c>
      <c r="E531" s="275"/>
      <c r="F531" s="275"/>
      <c r="G531" s="275"/>
      <c r="H531" s="275"/>
      <c r="I531" s="275"/>
    </row>
    <row r="532" spans="1:10" x14ac:dyDescent="0.2">
      <c r="A532" s="197"/>
      <c r="B532" s="66"/>
      <c r="C532" s="66" t="s">
        <v>52</v>
      </c>
      <c r="D532" s="33" t="s">
        <v>53</v>
      </c>
      <c r="E532" s="272"/>
      <c r="F532" s="273"/>
      <c r="G532" s="273"/>
      <c r="H532" s="273"/>
      <c r="I532" s="273"/>
    </row>
    <row r="533" spans="1:10" ht="15.75" thickBot="1" x14ac:dyDescent="0.3">
      <c r="A533" s="222"/>
      <c r="B533" s="128" t="s">
        <v>317</v>
      </c>
      <c r="C533" s="127"/>
      <c r="D533" s="35"/>
      <c r="E533" s="131">
        <f>SUM(E527:E532)</f>
        <v>0</v>
      </c>
      <c r="F533" s="131">
        <f>SUM(F527:F532)</f>
        <v>0</v>
      </c>
      <c r="G533" s="131">
        <f>SUM(G527:G532)</f>
        <v>0</v>
      </c>
      <c r="H533" s="131">
        <f>SUM(H527:H532)</f>
        <v>0</v>
      </c>
      <c r="I533" s="131">
        <f>SUM(I527:I532)</f>
        <v>0</v>
      </c>
    </row>
    <row r="534" spans="1:10" ht="15.75" thickBot="1" x14ac:dyDescent="0.3">
      <c r="A534" s="197"/>
      <c r="B534" s="119" t="s">
        <v>61</v>
      </c>
      <c r="C534" s="119"/>
      <c r="D534" s="130" t="s">
        <v>62</v>
      </c>
      <c r="E534" s="91"/>
      <c r="F534" s="91"/>
      <c r="G534" s="91"/>
      <c r="H534" s="91"/>
      <c r="I534" s="91"/>
    </row>
    <row r="535" spans="1:10" ht="15" thickBot="1" x14ac:dyDescent="0.25">
      <c r="A535" s="197"/>
      <c r="B535" s="66"/>
      <c r="C535" s="66" t="s">
        <v>46</v>
      </c>
      <c r="D535" s="33" t="s">
        <v>47</v>
      </c>
      <c r="E535" s="275"/>
      <c r="F535" s="275"/>
      <c r="G535" s="275"/>
      <c r="H535" s="275"/>
      <c r="I535" s="275"/>
      <c r="J535" s="322"/>
    </row>
    <row r="536" spans="1:10" ht="15" thickTop="1" x14ac:dyDescent="0.2">
      <c r="A536" s="197"/>
      <c r="B536" s="66"/>
      <c r="C536" s="66" t="s">
        <v>48</v>
      </c>
      <c r="D536" s="33" t="s">
        <v>49</v>
      </c>
      <c r="E536" s="275"/>
      <c r="F536" s="275"/>
      <c r="G536" s="275"/>
      <c r="H536" s="275"/>
      <c r="I536" s="275"/>
    </row>
    <row r="537" spans="1:10" x14ac:dyDescent="0.2">
      <c r="A537" s="197"/>
      <c r="B537" s="66"/>
      <c r="C537" s="66" t="s">
        <v>63</v>
      </c>
      <c r="D537" s="33"/>
      <c r="E537" s="275"/>
      <c r="F537" s="275"/>
      <c r="G537" s="275"/>
      <c r="H537" s="275"/>
      <c r="I537" s="275"/>
    </row>
    <row r="538" spans="1:10" x14ac:dyDescent="0.2">
      <c r="A538" s="197"/>
      <c r="B538" s="66"/>
      <c r="C538" s="66" t="s">
        <v>50</v>
      </c>
      <c r="D538" s="33" t="s">
        <v>51</v>
      </c>
      <c r="E538" s="275"/>
      <c r="F538" s="275"/>
      <c r="G538" s="275"/>
      <c r="H538" s="275"/>
      <c r="I538" s="275"/>
    </row>
    <row r="539" spans="1:10" x14ac:dyDescent="0.2">
      <c r="A539" s="197"/>
      <c r="B539" s="66"/>
      <c r="C539" s="66" t="s">
        <v>54</v>
      </c>
      <c r="D539" s="33" t="s">
        <v>64</v>
      </c>
      <c r="E539" s="275"/>
      <c r="F539" s="275"/>
      <c r="G539" s="275"/>
      <c r="H539" s="275"/>
      <c r="I539" s="275"/>
    </row>
    <row r="540" spans="1:10" x14ac:dyDescent="0.2">
      <c r="A540" s="197"/>
      <c r="B540" s="66"/>
      <c r="C540" s="66" t="s">
        <v>52</v>
      </c>
      <c r="D540" s="33" t="s">
        <v>53</v>
      </c>
      <c r="E540" s="275"/>
      <c r="F540" s="275"/>
      <c r="G540" s="275"/>
      <c r="H540" s="275"/>
      <c r="I540" s="275"/>
    </row>
    <row r="541" spans="1:10" ht="15.75" thickBot="1" x14ac:dyDescent="0.3">
      <c r="A541" s="222"/>
      <c r="B541" s="128" t="s">
        <v>65</v>
      </c>
      <c r="C541" s="127"/>
      <c r="D541" s="35"/>
      <c r="E541" s="129">
        <f>SUM(E535:E540)</f>
        <v>0</v>
      </c>
      <c r="F541" s="129">
        <f>SUM(F535:F540)</f>
        <v>0</v>
      </c>
      <c r="G541" s="129">
        <f>SUM(G535:G540)</f>
        <v>0</v>
      </c>
      <c r="H541" s="129">
        <f>SUM(H535:H540)</f>
        <v>0</v>
      </c>
      <c r="I541" s="129">
        <f>SUM(I535:I540)</f>
        <v>0</v>
      </c>
    </row>
    <row r="542" spans="1:10" ht="15.75" customHeight="1" thickBot="1" x14ac:dyDescent="0.3">
      <c r="A542" s="224" t="s">
        <v>371</v>
      </c>
      <c r="B542" s="71"/>
      <c r="C542" s="323" t="s">
        <v>479</v>
      </c>
      <c r="D542" s="321"/>
      <c r="E542" s="136">
        <f>E483+E491+E499+E507+E515+E533+E541+E475</f>
        <v>0</v>
      </c>
      <c r="F542" s="136">
        <f>F483+F491+F499+F507+F515+F533+F541+F475</f>
        <v>0</v>
      </c>
      <c r="G542" s="136">
        <f>G483+G491+G499+G507+G515+G533+G541+G475</f>
        <v>0</v>
      </c>
      <c r="H542" s="136">
        <f>H483+H491+H499+H507+H515+H533+H541+H475</f>
        <v>0</v>
      </c>
      <c r="I542" s="136">
        <f>I483+I491+I499+I507+I515+I533+I541+I475</f>
        <v>0</v>
      </c>
    </row>
    <row r="543" spans="1:10" ht="16.5" thickTop="1" thickBot="1" x14ac:dyDescent="0.3">
      <c r="A543" s="217"/>
      <c r="B543" s="103" t="s">
        <v>116</v>
      </c>
      <c r="C543" s="103"/>
      <c r="D543" s="27" t="s">
        <v>183</v>
      </c>
      <c r="E543" s="278">
        <v>9703</v>
      </c>
      <c r="F543" s="278">
        <v>14365</v>
      </c>
      <c r="G543" s="278"/>
      <c r="H543" s="278">
        <v>0</v>
      </c>
      <c r="I543" s="278"/>
    </row>
    <row r="544" spans="1:10" ht="16.5" customHeight="1" thickTop="1" thickBot="1" x14ac:dyDescent="0.3">
      <c r="A544" s="225" t="s">
        <v>67</v>
      </c>
      <c r="B544" s="138"/>
      <c r="C544" s="324" t="s">
        <v>68</v>
      </c>
      <c r="D544" s="229"/>
      <c r="E544" s="139">
        <f>E448+E542+E543+E456</f>
        <v>195685</v>
      </c>
      <c r="F544" s="139">
        <f>F448+F542+F543+F456</f>
        <v>176213</v>
      </c>
      <c r="G544" s="139">
        <f>G448+G542+G543+G456</f>
        <v>209156</v>
      </c>
      <c r="H544" s="139">
        <f>H448+H542+H543+H456</f>
        <v>228307</v>
      </c>
      <c r="I544" s="139">
        <f>I448+I542+I543+I456</f>
        <v>0</v>
      </c>
    </row>
    <row r="545" spans="1:11" ht="16.5" thickTop="1" thickBot="1" x14ac:dyDescent="0.3">
      <c r="A545" s="209" t="s">
        <v>69</v>
      </c>
      <c r="B545" s="138"/>
      <c r="C545" s="138"/>
      <c r="D545" s="141"/>
      <c r="E545" s="142">
        <f>E544+E28+E51+E85+E108+E142+E165+E198+E221+E254+E277+E311+E338+E361</f>
        <v>5743482</v>
      </c>
      <c r="F545" s="142">
        <f>F544+F28+F51+F85+F108+F142+F165+F198+F221+F254+F277+F311+F338+F361</f>
        <v>4634857</v>
      </c>
      <c r="G545" s="142">
        <f>G544+G28+G51+G85+G108+G142+G165+G198+G221+G254+G277+G311+G338+G361</f>
        <v>4434922</v>
      </c>
      <c r="H545" s="142">
        <f>H544+H28+H51+H85+H108+H142+H165+H198+H221+H254+H277+H311+H338+H361</f>
        <v>4395614</v>
      </c>
      <c r="I545" s="142">
        <f>I544+I28+I51+I85+I108+I142+I165+I198+I221+I254+I277+I311+I338+I361</f>
        <v>0</v>
      </c>
      <c r="K545" s="28" t="s">
        <v>481</v>
      </c>
    </row>
    <row r="546" spans="1:11" ht="44.25" thickTop="1" thickBot="1" x14ac:dyDescent="0.25">
      <c r="A546" s="226"/>
      <c r="B546" s="137" t="s">
        <v>278</v>
      </c>
      <c r="C546" s="138"/>
      <c r="D546" s="143" t="s">
        <v>76</v>
      </c>
      <c r="E546" s="144" t="s">
        <v>71</v>
      </c>
      <c r="F546" s="279"/>
      <c r="G546" s="280"/>
      <c r="H546" s="280"/>
      <c r="I546" s="280"/>
    </row>
    <row r="547" spans="1:11" ht="15.75" thickTop="1" x14ac:dyDescent="0.25">
      <c r="A547" s="221" t="s">
        <v>318</v>
      </c>
      <c r="B547" s="119"/>
      <c r="C547" s="66"/>
      <c r="D547" s="33"/>
      <c r="E547" s="91"/>
      <c r="F547" s="91"/>
      <c r="G547" s="91"/>
      <c r="H547" s="91"/>
      <c r="I547" s="91"/>
    </row>
    <row r="548" spans="1:11" x14ac:dyDescent="0.2">
      <c r="A548" s="197"/>
      <c r="B548" s="66" t="s">
        <v>72</v>
      </c>
      <c r="C548" s="66"/>
      <c r="D548" s="33"/>
      <c r="E548" s="275"/>
      <c r="F548" s="275"/>
      <c r="G548" s="275"/>
      <c r="H548" s="275"/>
      <c r="I548" s="275"/>
    </row>
    <row r="549" spans="1:11" x14ac:dyDescent="0.2">
      <c r="A549" s="197"/>
      <c r="B549" s="66" t="s">
        <v>73</v>
      </c>
      <c r="C549" s="66"/>
      <c r="D549" s="33"/>
      <c r="E549" s="275">
        <v>-308722</v>
      </c>
      <c r="F549" s="275">
        <v>23897</v>
      </c>
      <c r="G549" s="275">
        <v>-143651</v>
      </c>
      <c r="H549" s="275">
        <v>67419</v>
      </c>
      <c r="I549" s="275"/>
    </row>
    <row r="550" spans="1:11" ht="15.75" thickBot="1" x14ac:dyDescent="0.3">
      <c r="A550" s="207" t="s">
        <v>74</v>
      </c>
      <c r="B550" s="82"/>
      <c r="C550" s="82"/>
      <c r="D550" s="38"/>
      <c r="E550" s="109">
        <f>SUM(E548:E549)</f>
        <v>-308722</v>
      </c>
      <c r="F550" s="109">
        <f>SUM(F546:F549)</f>
        <v>23897</v>
      </c>
      <c r="G550" s="109">
        <f>SUM(G546:G549)</f>
        <v>-143651</v>
      </c>
      <c r="H550" s="109">
        <f>SUM(H546:H549)</f>
        <v>67419</v>
      </c>
      <c r="I550" s="109">
        <f>SUM(I546:I549)</f>
        <v>0</v>
      </c>
    </row>
    <row r="551" spans="1:11" ht="16.5" thickTop="1" thickBot="1" x14ac:dyDescent="0.3">
      <c r="A551" s="209" t="s">
        <v>75</v>
      </c>
      <c r="B551" s="138"/>
      <c r="C551" s="138"/>
      <c r="D551" s="141"/>
      <c r="E551" s="142">
        <f>E545+E550</f>
        <v>5434760</v>
      </c>
      <c r="F551" s="142">
        <f>F545+F550</f>
        <v>4658754</v>
      </c>
      <c r="G551" s="142">
        <f>G545+G550</f>
        <v>4291271</v>
      </c>
      <c r="H551" s="142">
        <f>H545+H550</f>
        <v>4463033</v>
      </c>
      <c r="I551" s="142">
        <f>I545+I550</f>
        <v>0</v>
      </c>
    </row>
    <row r="552" spans="1:11" ht="15.75" thickTop="1" x14ac:dyDescent="0.25">
      <c r="A552" s="103"/>
      <c r="B552" s="105"/>
      <c r="C552" s="105"/>
      <c r="E552" s="153"/>
      <c r="F552" s="153"/>
      <c r="G552" s="153"/>
      <c r="H552" s="153"/>
      <c r="I552" s="153"/>
    </row>
    <row r="553" spans="1:11" ht="15" x14ac:dyDescent="0.25">
      <c r="A553" s="177" t="s">
        <v>373</v>
      </c>
      <c r="B553" s="178"/>
      <c r="C553" s="178"/>
      <c r="D553" s="179" t="s">
        <v>374</v>
      </c>
      <c r="E553" s="183" t="s">
        <v>376</v>
      </c>
      <c r="F553" s="180">
        <f>0.03*F545</f>
        <v>139045.71</v>
      </c>
      <c r="G553" s="180">
        <f>0.03*G545</f>
        <v>133047.66</v>
      </c>
      <c r="H553" s="180">
        <f>0.03*H545</f>
        <v>131868.41999999998</v>
      </c>
      <c r="I553" s="180">
        <f>0.03*I545</f>
        <v>0</v>
      </c>
    </row>
    <row r="554" spans="1:11" ht="15" x14ac:dyDescent="0.25">
      <c r="A554" s="177"/>
      <c r="B554" s="178"/>
      <c r="C554" s="178"/>
      <c r="D554" s="181" t="s">
        <v>375</v>
      </c>
      <c r="E554" s="182">
        <f>Revenues!D102-Expenses!E545</f>
        <v>-308721.72999999952</v>
      </c>
      <c r="F554" s="182">
        <f>Revenues!E102-Expenses!F545</f>
        <v>23897</v>
      </c>
      <c r="G554" s="182">
        <f>Revenues!F102-Expenses!G545</f>
        <v>-143651</v>
      </c>
      <c r="H554" s="182">
        <f>Revenues!G102-Expenses!H545</f>
        <v>67419</v>
      </c>
      <c r="I554" s="182">
        <f>Revenues!H102-Expenses!I545</f>
        <v>0</v>
      </c>
    </row>
    <row r="555" spans="1:11" ht="15" x14ac:dyDescent="0.25">
      <c r="A555" s="103"/>
      <c r="E555" s="153"/>
      <c r="F555" s="153"/>
      <c r="G555" s="153"/>
      <c r="H555" s="153"/>
      <c r="I555" s="153"/>
    </row>
    <row r="556" spans="1:11" ht="15" x14ac:dyDescent="0.25">
      <c r="A556" s="66"/>
      <c r="B556" s="276" t="s">
        <v>488</v>
      </c>
      <c r="C556" s="253"/>
      <c r="D556" s="30"/>
      <c r="I556" s="252" t="s">
        <v>497</v>
      </c>
    </row>
    <row r="557" spans="1:11" x14ac:dyDescent="0.2">
      <c r="E557" s="52"/>
    </row>
    <row r="558" spans="1:11" x14ac:dyDescent="0.2">
      <c r="B558" s="52" t="s">
        <v>496</v>
      </c>
      <c r="H558" s="24"/>
      <c r="I558" s="24">
        <v>43732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93FEC-EB0E-4B60-B966-E9F458014CC7}">
  <dimension ref="A1:F76"/>
  <sheetViews>
    <sheetView workbookViewId="0">
      <selection activeCell="F5" sqref="F5"/>
    </sheetView>
  </sheetViews>
  <sheetFormatPr defaultRowHeight="14.25" x14ac:dyDescent="0.2"/>
  <cols>
    <col min="1" max="1" width="6" style="83" customWidth="1"/>
    <col min="2" max="2" width="30.28515625" style="28" customWidth="1"/>
    <col min="3" max="6" width="14.7109375" style="96" customWidth="1"/>
    <col min="7" max="9" width="9.140625" style="28"/>
    <col min="10" max="10" width="5.42578125" style="28" customWidth="1"/>
    <col min="11" max="16384" width="9.140625" style="28"/>
  </cols>
  <sheetData>
    <row r="1" spans="1:6" ht="15" x14ac:dyDescent="0.25">
      <c r="A1" s="327" t="s">
        <v>498</v>
      </c>
      <c r="B1" s="328"/>
      <c r="C1" s="67" t="s">
        <v>204</v>
      </c>
      <c r="D1" s="67" t="s">
        <v>205</v>
      </c>
      <c r="E1" s="67" t="s">
        <v>206</v>
      </c>
      <c r="F1" s="67"/>
    </row>
    <row r="2" spans="1:6" ht="57.75" customHeight="1" thickBot="1" x14ac:dyDescent="0.25">
      <c r="A2" s="326"/>
      <c r="B2" s="301" t="s">
        <v>480</v>
      </c>
      <c r="C2" s="160" t="s">
        <v>169</v>
      </c>
      <c r="D2" s="160" t="s">
        <v>170</v>
      </c>
      <c r="E2" s="160" t="s">
        <v>365</v>
      </c>
      <c r="F2" s="160" t="s">
        <v>364</v>
      </c>
    </row>
    <row r="3" spans="1:6" ht="18.75" customHeight="1" x14ac:dyDescent="0.25">
      <c r="A3" s="233" t="s">
        <v>357</v>
      </c>
      <c r="B3" s="161"/>
      <c r="C3" s="78"/>
      <c r="D3" s="78"/>
      <c r="E3" s="78"/>
      <c r="F3" s="78"/>
    </row>
    <row r="4" spans="1:6" x14ac:dyDescent="0.2">
      <c r="A4" s="234">
        <v>100</v>
      </c>
      <c r="B4" s="33" t="s">
        <v>171</v>
      </c>
      <c r="C4" s="89">
        <f>Expenses!G8+Expenses!G15+Expenses!G22+Expenses!G31+Expenses!G38+Expenses!G45</f>
        <v>2119604</v>
      </c>
      <c r="D4" s="90">
        <f>Expenses!G9+Expenses!G16+Expenses!G23+Expenses!G32+Expenses!G39+Expenses!G46</f>
        <v>594365</v>
      </c>
      <c r="E4" s="90">
        <f>Expenses!G28+Expenses!G51-'Exp Summary'!C4-'Exp Summary'!D4</f>
        <v>1198218</v>
      </c>
      <c r="F4" s="90">
        <f>SUM(C4:E4)</f>
        <v>3912187</v>
      </c>
    </row>
    <row r="5" spans="1:6" x14ac:dyDescent="0.2">
      <c r="A5" s="234">
        <v>200</v>
      </c>
      <c r="B5" s="33" t="s">
        <v>172</v>
      </c>
      <c r="C5" s="91">
        <f>Expenses!G65+Expenses!G72+Expenses!G79+Expenses!G88+Expenses!G95+Expenses!G102+Expenses!G122+Expenses!G129+Expenses!G136</f>
        <v>161470</v>
      </c>
      <c r="D5" s="91">
        <f>Expenses!G66+Expenses!G73+Expenses!G80+Expenses!G89+Expenses!G96+Expenses!G103+Expenses!G123+Expenses!G130+Expenses!G137</f>
        <v>41704</v>
      </c>
      <c r="E5" s="90">
        <f>Expenses!G85+Expenses!G108+Expenses!G142-'Exp Summary'!C5-'Exp Summary'!D5</f>
        <v>64535</v>
      </c>
      <c r="F5" s="90">
        <f t="shared" ref="F5:F11" si="0">SUM(C5:E5)</f>
        <v>267709</v>
      </c>
    </row>
    <row r="6" spans="1:6" x14ac:dyDescent="0.2">
      <c r="A6" s="234">
        <v>300</v>
      </c>
      <c r="B6" s="33" t="s">
        <v>173</v>
      </c>
      <c r="C6" s="91">
        <f>Expenses!G145+Expenses!G152+Expenses!G159+Expenses!G178+Expenses!G185+Expenses!G192</f>
        <v>0</v>
      </c>
      <c r="D6" s="91">
        <f>Expenses!G146+Expenses!G153+Expenses!G160+Expenses!G179+Expenses!G186+Expenses!G193</f>
        <v>0</v>
      </c>
      <c r="E6" s="90">
        <f>Expenses!G165+Expenses!G198-'Exp Summary'!C6-'Exp Summary'!D6</f>
        <v>0</v>
      </c>
      <c r="F6" s="90">
        <f t="shared" si="0"/>
        <v>0</v>
      </c>
    </row>
    <row r="7" spans="1:6" x14ac:dyDescent="0.2">
      <c r="A7" s="234">
        <v>400</v>
      </c>
      <c r="B7" s="33" t="s">
        <v>174</v>
      </c>
      <c r="C7" s="91">
        <f>Expenses!G201+Expenses!G208+Expenses!G215+Expenses!G257+Expenses!G264+Expenses!G271+Expenses!G291+Expenses!G298+Expenses!G305</f>
        <v>0</v>
      </c>
      <c r="D7" s="91">
        <f>Expenses!G202+Expenses!G209+Expenses!G216+Expenses!G258+Expenses!G265+Expenses!G272+Expenses!G292+Expenses!G299+Expenses!G306</f>
        <v>0</v>
      </c>
      <c r="E7" s="90">
        <f>Expenses!G221+Expenses!G277+Expenses!G311-'Exp Summary'!C7-'Exp Summary'!D7</f>
        <v>0</v>
      </c>
      <c r="F7" s="90">
        <f t="shared" si="0"/>
        <v>0</v>
      </c>
    </row>
    <row r="8" spans="1:6" x14ac:dyDescent="0.2">
      <c r="A8" s="234">
        <v>500</v>
      </c>
      <c r="B8" s="33" t="s">
        <v>175</v>
      </c>
      <c r="C8" s="162"/>
      <c r="D8" s="162"/>
      <c r="E8" s="163"/>
      <c r="F8" s="90">
        <f t="shared" si="0"/>
        <v>0</v>
      </c>
    </row>
    <row r="9" spans="1:6" x14ac:dyDescent="0.2">
      <c r="A9" s="234">
        <v>600</v>
      </c>
      <c r="B9" s="33" t="s">
        <v>128</v>
      </c>
      <c r="C9" s="162"/>
      <c r="D9" s="162"/>
      <c r="E9" s="163"/>
      <c r="F9" s="90">
        <f t="shared" si="0"/>
        <v>0</v>
      </c>
    </row>
    <row r="10" spans="1:6" x14ac:dyDescent="0.2">
      <c r="A10" s="234">
        <v>800</v>
      </c>
      <c r="B10" s="33" t="s">
        <v>176</v>
      </c>
      <c r="C10" s="91">
        <f>Expenses!G318+Expenses!G325+Expenses!G332</f>
        <v>0</v>
      </c>
      <c r="D10" s="91">
        <f>Expenses!G319+Expenses!G326+Expenses!G333</f>
        <v>0</v>
      </c>
      <c r="E10" s="90">
        <f>Expenses!G338-'Exp Summary'!C10-'Exp Summary'!D10</f>
        <v>0</v>
      </c>
      <c r="F10" s="90">
        <f t="shared" si="0"/>
        <v>0</v>
      </c>
    </row>
    <row r="11" spans="1:6" x14ac:dyDescent="0.2">
      <c r="A11" s="234">
        <v>900</v>
      </c>
      <c r="B11" s="33" t="s">
        <v>359</v>
      </c>
      <c r="C11" s="91">
        <f>Expenses!G341+Expenses!G348+Expenses!G355</f>
        <v>5500</v>
      </c>
      <c r="D11" s="91">
        <f>Expenses!G342+Expenses!G349+Expenses!G356</f>
        <v>0</v>
      </c>
      <c r="E11" s="90">
        <f>Expenses!G361-'Exp Summary'!C11-'Exp Summary'!D11</f>
        <v>40370</v>
      </c>
      <c r="F11" s="90">
        <f t="shared" si="0"/>
        <v>45870</v>
      </c>
    </row>
    <row r="12" spans="1:6" x14ac:dyDescent="0.2">
      <c r="A12" s="234" t="s">
        <v>358</v>
      </c>
      <c r="B12" s="33"/>
      <c r="C12" s="91">
        <f>SUM(C4:C11)</f>
        <v>2286574</v>
      </c>
      <c r="D12" s="91">
        <f>SUM(D4:D11)</f>
        <v>636069</v>
      </c>
      <c r="E12" s="91">
        <f>SUM(E4:E11)</f>
        <v>1303123</v>
      </c>
      <c r="F12" s="89">
        <f>SUM(F4:F11)</f>
        <v>4225766</v>
      </c>
    </row>
    <row r="13" spans="1:6" x14ac:dyDescent="0.2">
      <c r="A13" s="234"/>
      <c r="B13" s="164"/>
      <c r="C13" s="165"/>
      <c r="D13" s="165"/>
      <c r="E13" s="165"/>
      <c r="F13" s="235"/>
    </row>
    <row r="14" spans="1:6" x14ac:dyDescent="0.2">
      <c r="A14" s="236" t="s">
        <v>198</v>
      </c>
      <c r="B14" s="33" t="s">
        <v>177</v>
      </c>
      <c r="C14" s="166"/>
      <c r="D14" s="166"/>
      <c r="E14" s="166"/>
      <c r="F14" s="91"/>
    </row>
    <row r="15" spans="1:6" x14ac:dyDescent="0.2">
      <c r="A15" s="234">
        <v>2000</v>
      </c>
      <c r="B15" s="33" t="s">
        <v>197</v>
      </c>
      <c r="C15" s="91">
        <f>Expenses!G373+Expenses!G381+Expenses!G389+Expenses!G397+Expenses!G405+Expenses!G425+Expenses!G433+Expenses!G441</f>
        <v>0</v>
      </c>
      <c r="D15" s="91">
        <f>Expenses!G374+Expenses!G382+Expenses!G390+Expenses!G398+Expenses!G406+Expenses!G426+Expenses!G434+Expenses!G442</f>
        <v>0</v>
      </c>
      <c r="E15" s="91">
        <f>Expenses!G448-'Exp Summary'!C15-'Exp Summary'!D15</f>
        <v>0</v>
      </c>
      <c r="F15" s="90">
        <f>SUM(C15:E15)</f>
        <v>0</v>
      </c>
    </row>
    <row r="16" spans="1:6" x14ac:dyDescent="0.2">
      <c r="A16" s="234">
        <v>3100</v>
      </c>
      <c r="B16" s="33" t="s">
        <v>181</v>
      </c>
      <c r="C16" s="91">
        <f>Expenses!G450</f>
        <v>66451</v>
      </c>
      <c r="D16" s="91">
        <f>Expenses!G451</f>
        <v>13792</v>
      </c>
      <c r="E16" s="91">
        <f>Expenses!G456-'Exp Summary'!C16-'Exp Summary'!D16</f>
        <v>128913</v>
      </c>
      <c r="F16" s="90">
        <f>SUM(C16:E16)</f>
        <v>209156</v>
      </c>
    </row>
    <row r="17" spans="1:6" ht="28.5" x14ac:dyDescent="0.2">
      <c r="A17" s="237">
        <v>4000</v>
      </c>
      <c r="B17" s="69" t="s">
        <v>178</v>
      </c>
      <c r="C17" s="162"/>
      <c r="D17" s="162"/>
      <c r="E17" s="91">
        <f>Expenses!G542</f>
        <v>0</v>
      </c>
      <c r="F17" s="90">
        <f>SUM(C17:E17)</f>
        <v>0</v>
      </c>
    </row>
    <row r="18" spans="1:6" x14ac:dyDescent="0.2">
      <c r="A18" s="234">
        <v>5000</v>
      </c>
      <c r="B18" s="33" t="s">
        <v>183</v>
      </c>
      <c r="C18" s="162"/>
      <c r="D18" s="162"/>
      <c r="E18" s="91">
        <f>Expenses!G543</f>
        <v>0</v>
      </c>
      <c r="F18" s="90">
        <f>SUM(C18:E18)</f>
        <v>0</v>
      </c>
    </row>
    <row r="19" spans="1:6" x14ac:dyDescent="0.2">
      <c r="A19" s="234">
        <v>6300</v>
      </c>
      <c r="B19" s="33" t="s">
        <v>179</v>
      </c>
      <c r="C19" s="162"/>
      <c r="D19" s="162"/>
      <c r="E19" s="162"/>
      <c r="F19" s="91">
        <f>Expenses!G546</f>
        <v>0</v>
      </c>
    </row>
    <row r="20" spans="1:6" ht="18" customHeight="1" x14ac:dyDescent="0.2">
      <c r="A20" s="234">
        <v>8000</v>
      </c>
      <c r="B20" s="167" t="s">
        <v>180</v>
      </c>
      <c r="C20" s="162"/>
      <c r="D20" s="162"/>
      <c r="E20" s="162"/>
      <c r="F20" s="91">
        <f>Expenses!G548+Expenses!G549</f>
        <v>-143651</v>
      </c>
    </row>
    <row r="21" spans="1:6" ht="20.25" customHeight="1" thickBot="1" x14ac:dyDescent="0.3">
      <c r="A21" s="238" t="s">
        <v>360</v>
      </c>
      <c r="B21" s="168"/>
      <c r="C21" s="169">
        <f>SUM(C15:C20)</f>
        <v>66451</v>
      </c>
      <c r="D21" s="169">
        <f>SUM(D15:D20)</f>
        <v>13792</v>
      </c>
      <c r="E21" s="169">
        <f>SUM(E15:E20)</f>
        <v>128913</v>
      </c>
      <c r="F21" s="169">
        <f>SUM(F15:F20)</f>
        <v>65505</v>
      </c>
    </row>
    <row r="22" spans="1:6" ht="18.75" customHeight="1" thickBot="1" x14ac:dyDescent="0.3">
      <c r="A22" s="242" t="s">
        <v>367</v>
      </c>
      <c r="B22" s="243"/>
      <c r="C22" s="170">
        <f>C12+C21</f>
        <v>2353025</v>
      </c>
      <c r="D22" s="170">
        <f>D12+D21</f>
        <v>649861</v>
      </c>
      <c r="E22" s="170">
        <f>E12+E21</f>
        <v>1432036</v>
      </c>
      <c r="F22" s="170">
        <f>F12+F21</f>
        <v>4291271</v>
      </c>
    </row>
    <row r="23" spans="1:6" x14ac:dyDescent="0.2">
      <c r="A23" s="244"/>
      <c r="B23" s="48"/>
      <c r="C23" s="112"/>
      <c r="D23" s="112"/>
      <c r="E23" s="112"/>
      <c r="F23" s="111"/>
    </row>
    <row r="24" spans="1:6" ht="15" x14ac:dyDescent="0.25">
      <c r="A24" s="329" t="s">
        <v>499</v>
      </c>
      <c r="B24" s="330"/>
      <c r="C24" s="194" t="s">
        <v>204</v>
      </c>
      <c r="D24" s="67" t="s">
        <v>205</v>
      </c>
      <c r="E24" s="67" t="s">
        <v>206</v>
      </c>
      <c r="F24" s="67"/>
    </row>
    <row r="25" spans="1:6" ht="57.75" customHeight="1" thickBot="1" x14ac:dyDescent="0.25">
      <c r="B25" s="301" t="s">
        <v>480</v>
      </c>
      <c r="C25" s="160" t="s">
        <v>169</v>
      </c>
      <c r="D25" s="160" t="s">
        <v>170</v>
      </c>
      <c r="E25" s="160" t="s">
        <v>365</v>
      </c>
      <c r="F25" s="160" t="s">
        <v>364</v>
      </c>
    </row>
    <row r="26" spans="1:6" ht="15" x14ac:dyDescent="0.25">
      <c r="A26" s="233" t="s">
        <v>357</v>
      </c>
      <c r="B26" s="161"/>
      <c r="C26" s="78"/>
      <c r="D26" s="78"/>
      <c r="E26" s="78"/>
      <c r="F26" s="78"/>
    </row>
    <row r="27" spans="1:6" x14ac:dyDescent="0.2">
      <c r="A27" s="234">
        <v>100</v>
      </c>
      <c r="B27" s="33" t="s">
        <v>171</v>
      </c>
      <c r="C27" s="171">
        <f>Expenses!H8+Expenses!H15+Expenses!H22+Expenses!H31+Expenses!H38+Expenses!H45</f>
        <v>1782070</v>
      </c>
      <c r="D27" s="171">
        <f>Expenses!H9+Expenses!H16+Expenses!H23+Expenses!H32+Expenses!H39+Expenses!H46</f>
        <v>525056</v>
      </c>
      <c r="E27" s="172">
        <f>Expenses!H28+Expenses!H51-C27-D27</f>
        <v>1558949</v>
      </c>
      <c r="F27" s="172">
        <f>SUM(C27:E27)</f>
        <v>3866075</v>
      </c>
    </row>
    <row r="28" spans="1:6" x14ac:dyDescent="0.2">
      <c r="A28" s="234">
        <v>200</v>
      </c>
      <c r="B28" s="33" t="s">
        <v>172</v>
      </c>
      <c r="C28" s="173">
        <f>Expenses!H65+Expenses!H72+Expenses!H79+Expenses!H88+Expenses!H95+Expenses!H102+Expenses!H122+Expenses!H129+Expenses!H136</f>
        <v>161470</v>
      </c>
      <c r="D28" s="173">
        <f>Expenses!H66+Expenses!H73+Expenses!H80+Expenses!H89+Expenses!H96+Expenses!H103+Expenses!H123+Expenses!H130+Expenses!H137</f>
        <v>41704</v>
      </c>
      <c r="E28" s="173">
        <f>Expenses!H85+Expenses!H108-'Exp Summary'!C28-C29</f>
        <v>99392</v>
      </c>
      <c r="F28" s="172">
        <f t="shared" ref="F28:F34" si="1">SUM(C28:E28)</f>
        <v>302566</v>
      </c>
    </row>
    <row r="29" spans="1:6" x14ac:dyDescent="0.2">
      <c r="A29" s="234">
        <v>300</v>
      </c>
      <c r="B29" s="33" t="s">
        <v>173</v>
      </c>
      <c r="C29" s="173">
        <f>Expenses!H145+Expenses!H152+Expenses!H159+Expenses!H178+Expenses!H185+Expenses!H192</f>
        <v>0</v>
      </c>
      <c r="D29" s="173">
        <f>Expenses!H146+Expenses!H153+Expenses!H160+Expenses!H179+Expenses!H186+Expenses!H193</f>
        <v>0</v>
      </c>
      <c r="E29" s="173">
        <f>Expenses!H165+Expenses!H198-C29-D29</f>
        <v>0</v>
      </c>
      <c r="F29" s="172">
        <f t="shared" si="1"/>
        <v>0</v>
      </c>
    </row>
    <row r="30" spans="1:6" x14ac:dyDescent="0.2">
      <c r="A30" s="234">
        <v>400</v>
      </c>
      <c r="B30" s="33" t="s">
        <v>174</v>
      </c>
      <c r="C30" s="173">
        <f>Expenses!H201+Expenses!H208+Expenses!H215+Expenses!H257+Expenses!H264+Expenses!H271+Expenses!H291+Expenses!H298+Expenses!H305</f>
        <v>0</v>
      </c>
      <c r="D30" s="173">
        <f>Expenses!H202+Expenses!H209+Expenses!H216+Expenses!H258+Expenses!H265+Expenses!H272+Expenses!H292+Expenses!H299+Expenses!H306</f>
        <v>0</v>
      </c>
      <c r="E30" s="173">
        <f>Expenses!H221+Expenses!H277+Expenses!H311-C30-D30</f>
        <v>0</v>
      </c>
      <c r="F30" s="172">
        <f t="shared" si="1"/>
        <v>0</v>
      </c>
    </row>
    <row r="31" spans="1:6" x14ac:dyDescent="0.2">
      <c r="A31" s="234">
        <v>500</v>
      </c>
      <c r="B31" s="33" t="s">
        <v>175</v>
      </c>
      <c r="C31" s="174">
        <v>0</v>
      </c>
      <c r="D31" s="174">
        <v>0</v>
      </c>
      <c r="E31" s="174">
        <v>0</v>
      </c>
      <c r="F31" s="172">
        <f t="shared" si="1"/>
        <v>0</v>
      </c>
    </row>
    <row r="32" spans="1:6" x14ac:dyDescent="0.2">
      <c r="A32" s="234">
        <v>600</v>
      </c>
      <c r="B32" s="33" t="s">
        <v>128</v>
      </c>
      <c r="C32" s="174">
        <v>0</v>
      </c>
      <c r="D32" s="174">
        <v>0</v>
      </c>
      <c r="E32" s="174">
        <v>0</v>
      </c>
      <c r="F32" s="172">
        <f t="shared" si="1"/>
        <v>0</v>
      </c>
    </row>
    <row r="33" spans="1:6" x14ac:dyDescent="0.2">
      <c r="A33" s="234">
        <v>800</v>
      </c>
      <c r="B33" s="33" t="s">
        <v>176</v>
      </c>
      <c r="C33" s="173">
        <f>Expenses!H318+Expenses!H325+Expenses!H332</f>
        <v>0</v>
      </c>
      <c r="D33" s="173">
        <f>Expenses!H319+Expenses!H326+Expenses!H333</f>
        <v>0</v>
      </c>
      <c r="E33" s="173">
        <f>Expenses!H338-C33-D33</f>
        <v>0</v>
      </c>
      <c r="F33" s="172">
        <f t="shared" si="1"/>
        <v>0</v>
      </c>
    </row>
    <row r="34" spans="1:6" x14ac:dyDescent="0.2">
      <c r="A34" s="234">
        <v>900</v>
      </c>
      <c r="B34" s="33" t="s">
        <v>359</v>
      </c>
      <c r="C34" s="175">
        <f>Expenses!H341+Expenses!H348+Expenses!H355</f>
        <v>4500</v>
      </c>
      <c r="D34" s="173">
        <f>Expenses!H342+Expenses!H349+Expenses!H356</f>
        <v>0</v>
      </c>
      <c r="E34" s="173">
        <f>Expenses!H361-C34-D34</f>
        <v>35870</v>
      </c>
      <c r="F34" s="172">
        <f t="shared" si="1"/>
        <v>40370</v>
      </c>
    </row>
    <row r="35" spans="1:6" x14ac:dyDescent="0.2">
      <c r="A35" s="234" t="s">
        <v>358</v>
      </c>
      <c r="B35" s="33"/>
      <c r="C35" s="91">
        <f>SUM(C27:C34)</f>
        <v>1948040</v>
      </c>
      <c r="D35" s="91">
        <f>SUM(D27:D34)</f>
        <v>566760</v>
      </c>
      <c r="E35" s="91">
        <f>SUM(E27:E34)</f>
        <v>1694211</v>
      </c>
      <c r="F35" s="89">
        <f>SUM(F27:F34)</f>
        <v>4209011</v>
      </c>
    </row>
    <row r="36" spans="1:6" x14ac:dyDescent="0.2">
      <c r="A36" s="234"/>
      <c r="B36" s="164"/>
      <c r="C36" s="165"/>
      <c r="D36" s="165"/>
      <c r="E36" s="165"/>
      <c r="F36" s="235"/>
    </row>
    <row r="37" spans="1:6" x14ac:dyDescent="0.2">
      <c r="A37" s="236" t="s">
        <v>198</v>
      </c>
      <c r="B37" s="33" t="s">
        <v>177</v>
      </c>
      <c r="C37" s="166"/>
      <c r="D37" s="166"/>
      <c r="E37" s="166"/>
      <c r="F37" s="91"/>
    </row>
    <row r="38" spans="1:6" x14ac:dyDescent="0.2">
      <c r="A38" s="234">
        <v>2000</v>
      </c>
      <c r="B38" s="33" t="s">
        <v>197</v>
      </c>
      <c r="C38" s="91">
        <f>Expenses!H373+Expenses!H381+Expenses!H389+Expenses!H397+Expenses!H405+Expenses!H425+Expenses!H433+Expenses!H441</f>
        <v>0</v>
      </c>
      <c r="D38" s="91">
        <f>Expenses!H374+Expenses!H382+Expenses!H390+Expenses!H398+Expenses!H406+Expenses!H426+Expenses!H434+Expenses!H442</f>
        <v>0</v>
      </c>
      <c r="E38" s="91">
        <f>Expenses!H448-C38-D38</f>
        <v>0</v>
      </c>
      <c r="F38" s="90">
        <f>SUM(C38:E38)</f>
        <v>0</v>
      </c>
    </row>
    <row r="39" spans="1:6" x14ac:dyDescent="0.2">
      <c r="A39" s="234">
        <v>3100</v>
      </c>
      <c r="B39" s="33" t="s">
        <v>181</v>
      </c>
      <c r="C39" s="91">
        <f>Expenses!H450</f>
        <v>66451</v>
      </c>
      <c r="D39" s="91">
        <f>Expenses!H451</f>
        <v>13792</v>
      </c>
      <c r="E39" s="91">
        <f>Expenses!H456-C39-D39</f>
        <v>148064</v>
      </c>
      <c r="F39" s="90">
        <f>SUM(C39:E39)</f>
        <v>228307</v>
      </c>
    </row>
    <row r="40" spans="1:6" ht="28.5" x14ac:dyDescent="0.2">
      <c r="A40" s="237">
        <v>4000</v>
      </c>
      <c r="B40" s="69" t="s">
        <v>178</v>
      </c>
      <c r="C40" s="162"/>
      <c r="D40" s="162"/>
      <c r="E40" s="91">
        <f>Expenses!H542</f>
        <v>0</v>
      </c>
      <c r="F40" s="90">
        <f>SUM(C40:E40)</f>
        <v>0</v>
      </c>
    </row>
    <row r="41" spans="1:6" x14ac:dyDescent="0.2">
      <c r="A41" s="234">
        <v>5000</v>
      </c>
      <c r="B41" s="33" t="s">
        <v>183</v>
      </c>
      <c r="C41" s="162"/>
      <c r="D41" s="162"/>
      <c r="E41" s="91">
        <f>Expenses!H543</f>
        <v>0</v>
      </c>
      <c r="F41" s="90">
        <f>SUM(C41:E41)</f>
        <v>0</v>
      </c>
    </row>
    <row r="42" spans="1:6" x14ac:dyDescent="0.2">
      <c r="A42" s="234">
        <v>6300</v>
      </c>
      <c r="B42" s="33" t="s">
        <v>179</v>
      </c>
      <c r="C42" s="162"/>
      <c r="D42" s="162"/>
      <c r="E42" s="162"/>
      <c r="F42" s="91">
        <f>Expenses!H546</f>
        <v>0</v>
      </c>
    </row>
    <row r="43" spans="1:6" ht="19.5" customHeight="1" x14ac:dyDescent="0.2">
      <c r="A43" s="234">
        <v>8000</v>
      </c>
      <c r="B43" s="167" t="s">
        <v>180</v>
      </c>
      <c r="C43" s="162"/>
      <c r="D43" s="162"/>
      <c r="E43" s="162"/>
      <c r="F43" s="91">
        <f>Expenses!H548+Expenses!H549</f>
        <v>67419</v>
      </c>
    </row>
    <row r="44" spans="1:6" ht="15.75" thickBot="1" x14ac:dyDescent="0.3">
      <c r="A44" s="238" t="s">
        <v>360</v>
      </c>
      <c r="B44" s="168"/>
      <c r="C44" s="169">
        <f>SUM(C38:C43)</f>
        <v>66451</v>
      </c>
      <c r="D44" s="169">
        <f>SUM(D38:D43)</f>
        <v>13792</v>
      </c>
      <c r="E44" s="169">
        <f>SUM(E38:E43)</f>
        <v>148064</v>
      </c>
      <c r="F44" s="169">
        <f>SUM(F38:F43)</f>
        <v>295726</v>
      </c>
    </row>
    <row r="45" spans="1:6" ht="15.75" thickBot="1" x14ac:dyDescent="0.3">
      <c r="A45" s="239" t="s">
        <v>366</v>
      </c>
      <c r="B45" s="240"/>
      <c r="C45" s="241">
        <f>C35+C44</f>
        <v>2014491</v>
      </c>
      <c r="D45" s="241">
        <f>D35+D44</f>
        <v>580552</v>
      </c>
      <c r="E45" s="241">
        <f>E35+E44</f>
        <v>1842275</v>
      </c>
      <c r="F45" s="241">
        <f>F35+F44</f>
        <v>4504737</v>
      </c>
    </row>
    <row r="46" spans="1:6" ht="12.75" customHeight="1" thickTop="1" x14ac:dyDescent="0.25">
      <c r="A46" s="245"/>
      <c r="C46" s="112"/>
      <c r="D46" s="112"/>
      <c r="E46" s="112"/>
      <c r="F46" s="112"/>
    </row>
    <row r="47" spans="1:6" x14ac:dyDescent="0.2">
      <c r="A47" s="52"/>
      <c r="B47" s="83" t="s">
        <v>488</v>
      </c>
      <c r="C47" s="28"/>
      <c r="D47" s="28"/>
      <c r="E47" s="3" t="s">
        <v>497</v>
      </c>
      <c r="F47" s="28"/>
    </row>
    <row r="48" spans="1:6" x14ac:dyDescent="0.2">
      <c r="A48" s="52"/>
      <c r="B48" s="52"/>
      <c r="C48" s="52"/>
      <c r="D48" s="28"/>
      <c r="E48" s="28"/>
      <c r="F48" s="28"/>
    </row>
    <row r="49" spans="1:6" x14ac:dyDescent="0.2">
      <c r="A49" s="52"/>
      <c r="B49" s="52" t="s">
        <v>500</v>
      </c>
      <c r="C49" s="28" t="s">
        <v>368</v>
      </c>
      <c r="D49" s="28"/>
      <c r="E49" s="28"/>
      <c r="F49" s="2">
        <v>43732</v>
      </c>
    </row>
    <row r="50" spans="1:6" x14ac:dyDescent="0.2">
      <c r="A50" s="52"/>
      <c r="B50" s="52"/>
      <c r="C50" s="28"/>
      <c r="D50" s="28"/>
      <c r="E50" s="28"/>
      <c r="F50" s="2"/>
    </row>
    <row r="51" spans="1:6" ht="15" x14ac:dyDescent="0.25">
      <c r="A51" s="327" t="s">
        <v>501</v>
      </c>
      <c r="B51" s="328"/>
      <c r="C51" s="194" t="s">
        <v>204</v>
      </c>
      <c r="D51" s="67" t="s">
        <v>205</v>
      </c>
      <c r="E51" s="67" t="s">
        <v>206</v>
      </c>
      <c r="F51" s="67"/>
    </row>
    <row r="52" spans="1:6" ht="57" customHeight="1" thickBot="1" x14ac:dyDescent="0.25">
      <c r="A52" s="325"/>
      <c r="B52" s="301" t="s">
        <v>480</v>
      </c>
      <c r="C52" s="255" t="s">
        <v>169</v>
      </c>
      <c r="D52" s="255" t="s">
        <v>170</v>
      </c>
      <c r="E52" s="255" t="s">
        <v>365</v>
      </c>
      <c r="F52" s="255" t="s">
        <v>364</v>
      </c>
    </row>
    <row r="53" spans="1:6" ht="15" x14ac:dyDescent="0.25">
      <c r="A53" s="254" t="s">
        <v>357</v>
      </c>
      <c r="B53" s="33"/>
      <c r="C53" s="78"/>
      <c r="D53" s="78"/>
      <c r="E53" s="78"/>
      <c r="F53" s="78"/>
    </row>
    <row r="54" spans="1:6" x14ac:dyDescent="0.2">
      <c r="A54" s="234">
        <v>100</v>
      </c>
      <c r="B54" s="33" t="s">
        <v>171</v>
      </c>
      <c r="C54" s="171">
        <f>Expenses!I8+Expenses!I15+Expenses!I22+Expenses!I31+Expenses!I38+Expenses!I45</f>
        <v>0</v>
      </c>
      <c r="D54" s="171">
        <f>Expenses!I9+Expenses!I16+Expenses!I23+Expenses!I32+Expenses!I39+Expenses!I46</f>
        <v>0</v>
      </c>
      <c r="E54" s="172">
        <f>Expenses!I10+Expenses!I11+Expenses!I12+Expenses!I13+Expenses!I17+Expenses!I18+Expenses!I19+Expenses!I20+Expenses!I24+Expenses!I25+Expenses!I26+Expenses!I27+Expenses!I33+Expenses!I34+Expenses!I35+Expenses!I36+Expenses!I40+Expenses!I41+Expenses!I42+Expenses!I43+Expenses!I47+Expenses!I48+Expenses!I49+Expenses!I50</f>
        <v>0</v>
      </c>
      <c r="F54" s="172">
        <f>SUM(C54:E54)</f>
        <v>0</v>
      </c>
    </row>
    <row r="55" spans="1:6" x14ac:dyDescent="0.2">
      <c r="A55" s="234">
        <v>200</v>
      </c>
      <c r="B55" s="33" t="s">
        <v>172</v>
      </c>
      <c r="C55" s="173">
        <f>Expenses!I65+Expenses!I72+Expenses!I79+Expenses!I88+Expenses!I95+Expenses!I102+Expenses!I122+Expenses!I129+Expenses!I136</f>
        <v>0</v>
      </c>
      <c r="D55" s="173">
        <f>Expenses!I66+Expenses!I73+Expenses!I80+Expenses!I89+Expenses!I96+Expenses!I103+Expenses!I123+Expenses!I130+Expenses!I137</f>
        <v>0</v>
      </c>
      <c r="E55" s="173">
        <f>Expenses!I67+Expenses!I68+Expenses!I69+Expenses!I70+Expenses!I74+Expenses!I75+Expenses!I76+Expenses!I77+Expenses!I81+Expenses!I82+Expenses!I83+Expenses!I84+Expenses!I90+Expenses!I91+Expenses!I92+Expenses!I93+Expenses!I97+Expenses!I98+Expenses!I99+Expenses!I100+Expenses!I104+Expenses!I105+Expenses!I106+Expenses!I107+Expenses!I124+Expenses!I125+Expenses!I126+Expenses!I127+Expenses!I131+Expenses!I132+Expenses!I133+Expenses!I134+Expenses!I138+Expenses!I139+Expenses!I140+Expenses!I141</f>
        <v>0</v>
      </c>
      <c r="F55" s="172">
        <f t="shared" ref="F55:F61" si="2">SUM(C55:E55)</f>
        <v>0</v>
      </c>
    </row>
    <row r="56" spans="1:6" x14ac:dyDescent="0.2">
      <c r="A56" s="234">
        <v>300</v>
      </c>
      <c r="B56" s="33" t="s">
        <v>173</v>
      </c>
      <c r="C56" s="173">
        <f>Expenses!I145+Expenses!I152+Expenses!I159+Expenses!I178+Expenses!I185+Expenses!I192</f>
        <v>0</v>
      </c>
      <c r="D56" s="173">
        <f>Expenses!I146+Expenses!I153+Expenses!I160+Expenses!I179+Expenses!I186+Expenses!I193</f>
        <v>0</v>
      </c>
      <c r="E56" s="173">
        <f>Expenses!I147+Expenses!I148+Expenses!I149+Expenses!I150+Expenses!I154+Expenses!I155+Expenses!I156+Expenses!I157+Expenses!I161+Expenses!I162+Expenses!I163+Expenses!I164+Expenses!I180+Expenses!I181+Expenses!I182+Expenses!I183+Expenses!I187+Expenses!I188+Expenses!I189+Expenses!I190+Expenses!I194+Expenses!I195+Expenses!I196+Expenses!I197</f>
        <v>0</v>
      </c>
      <c r="F56" s="172">
        <f t="shared" si="2"/>
        <v>0</v>
      </c>
    </row>
    <row r="57" spans="1:6" x14ac:dyDescent="0.2">
      <c r="A57" s="234">
        <v>400</v>
      </c>
      <c r="B57" s="33" t="s">
        <v>174</v>
      </c>
      <c r="C57" s="173">
        <f>Expenses!I201+Expenses!I208+Expenses!I215+Expenses!I257+Expenses!I264+Expenses!I271+Expenses!I291+Expenses!I298+Expenses!I305</f>
        <v>0</v>
      </c>
      <c r="D57" s="173">
        <f>Expenses!I202+Expenses!I209+Expenses!I216+Expenses!I258+Expenses!I265+Expenses!I272+Expenses!I292+Expenses!I299+Expenses!I306</f>
        <v>0</v>
      </c>
      <c r="E57" s="173">
        <f>Expenses!I203+Expenses!I204+Expenses!I205+Expenses!I206+Expenses!I210+Expenses!I211+Expenses!I212+Expenses!I213+Expenses!I217+Expenses!I218+Expenses!I219+Expenses!I220+Expenses!I259+Expenses!I260+Expenses!I261+Expenses!I262+Expenses!I266+Expenses!I267+Expenses!I268+Expenses!I269+Expenses!I273+Expenses!I274+Expenses!I275+Expenses!I276+Expenses!I293+Expenses!I294+Expenses!I295+Expenses!I296+Expenses!I300+Expenses!I301+Expenses!I302+Expenses!I303+Expenses!I307+Expenses!I308+Expenses!I309+Expenses!I310</f>
        <v>0</v>
      </c>
      <c r="F57" s="172">
        <f t="shared" si="2"/>
        <v>0</v>
      </c>
    </row>
    <row r="58" spans="1:6" x14ac:dyDescent="0.2">
      <c r="A58" s="234">
        <v>500</v>
      </c>
      <c r="B58" s="33" t="s">
        <v>175</v>
      </c>
      <c r="C58" s="174">
        <v>0</v>
      </c>
      <c r="D58" s="174">
        <v>0</v>
      </c>
      <c r="E58" s="174">
        <v>0</v>
      </c>
      <c r="F58" s="172">
        <f t="shared" si="2"/>
        <v>0</v>
      </c>
    </row>
    <row r="59" spans="1:6" x14ac:dyDescent="0.2">
      <c r="A59" s="234">
        <v>600</v>
      </c>
      <c r="B59" s="33" t="s">
        <v>128</v>
      </c>
      <c r="C59" s="174">
        <v>0</v>
      </c>
      <c r="D59" s="174">
        <v>0</v>
      </c>
      <c r="E59" s="174">
        <v>0</v>
      </c>
      <c r="F59" s="172">
        <f t="shared" si="2"/>
        <v>0</v>
      </c>
    </row>
    <row r="60" spans="1:6" x14ac:dyDescent="0.2">
      <c r="A60" s="234">
        <v>800</v>
      </c>
      <c r="B60" s="33" t="s">
        <v>176</v>
      </c>
      <c r="C60" s="173">
        <f>Expenses!I318+Expenses!I325+Expenses!I332</f>
        <v>0</v>
      </c>
      <c r="D60" s="173">
        <f>Expenses!I319+Expenses!I326+Expenses!I333</f>
        <v>0</v>
      </c>
      <c r="E60" s="173">
        <f>Expenses!I320+Expenses!I321+Expenses!I322+Expenses!I323+Expenses!I327+Expenses!I328+Expenses!I329+Expenses!I330+Expenses!I334+Expenses!I335+Expenses!I336+Expenses!I337</f>
        <v>0</v>
      </c>
      <c r="F60" s="172">
        <f t="shared" si="2"/>
        <v>0</v>
      </c>
    </row>
    <row r="61" spans="1:6" x14ac:dyDescent="0.2">
      <c r="A61" s="234">
        <v>900</v>
      </c>
      <c r="B61" s="33" t="s">
        <v>359</v>
      </c>
      <c r="C61" s="175">
        <f>Expenses!I341+Expenses!I348+Expenses!I355</f>
        <v>0</v>
      </c>
      <c r="D61" s="173">
        <f>Expenses!I342+Expenses!I349+Expenses!I356</f>
        <v>0</v>
      </c>
      <c r="E61" s="173">
        <f>Expenses!I343+Expenses!I344+Expenses!I345+Expenses!I346+Expenses!I350+Expenses!I351+Expenses!I352+Expenses!I353+Expenses!I357+Expenses!I358+Expenses!I359+Expenses!I360</f>
        <v>0</v>
      </c>
      <c r="F61" s="172">
        <f t="shared" si="2"/>
        <v>0</v>
      </c>
    </row>
    <row r="62" spans="1:6" x14ac:dyDescent="0.2">
      <c r="A62" s="234" t="s">
        <v>358</v>
      </c>
      <c r="B62" s="33"/>
      <c r="C62" s="91">
        <f>SUM(C54:C61)</f>
        <v>0</v>
      </c>
      <c r="D62" s="91">
        <f>SUM(D54:D61)</f>
        <v>0</v>
      </c>
      <c r="E62" s="91">
        <f>SUM(E54:E61)</f>
        <v>0</v>
      </c>
      <c r="F62" s="89">
        <f>SUM(F54:F61)</f>
        <v>0</v>
      </c>
    </row>
    <row r="63" spans="1:6" x14ac:dyDescent="0.2">
      <c r="A63" s="234"/>
      <c r="B63" s="164"/>
      <c r="C63" s="165"/>
      <c r="D63" s="165"/>
      <c r="E63" s="165"/>
      <c r="F63" s="235"/>
    </row>
    <row r="64" spans="1:6" x14ac:dyDescent="0.2">
      <c r="A64" s="236" t="s">
        <v>198</v>
      </c>
      <c r="B64" s="33" t="s">
        <v>177</v>
      </c>
      <c r="C64" s="166"/>
      <c r="D64" s="166"/>
      <c r="E64" s="166"/>
      <c r="F64" s="91"/>
    </row>
    <row r="65" spans="1:6" x14ac:dyDescent="0.2">
      <c r="A65" s="234">
        <v>2000</v>
      </c>
      <c r="B65" s="33" t="s">
        <v>197</v>
      </c>
      <c r="C65" s="91">
        <f>Expenses!I373+Expenses!I381+Expenses!I389+Expenses!I397+Expenses!I405+Expenses!I425+Expenses!I433+Expenses!I441</f>
        <v>0</v>
      </c>
      <c r="D65" s="91">
        <f>Expenses!I374+Expenses!I382+Expenses!I390+Expenses!I398+Expenses!I406+Expenses!I426+Expenses!I434+Expenses!I442</f>
        <v>0</v>
      </c>
      <c r="E65" s="91">
        <f>Expenses!I375+Expenses!I376+Expenses!I377+Expenses!I378+Expenses!I383+Expenses!I384+Expenses!I385+Expenses!I386+Expenses!I391+Expenses!I392+Expenses!I393+Expenses!I394+Expenses!I399+Expenses!I400+Expenses!I401+Expenses!I402+Expenses!I407+Expenses!I408+Expenses!I409+Expenses!I410+Expenses!I427+Expenses!I428+Expenses!I429+Expenses!I430+Expenses!I435+Expenses!I436+Expenses!I437+Expenses!I438+Expenses!I443+Expenses!I444+Expenses!I445+Expenses!I446</f>
        <v>0</v>
      </c>
      <c r="F65" s="90">
        <f>SUM(C65:E65)</f>
        <v>0</v>
      </c>
    </row>
    <row r="66" spans="1:6" x14ac:dyDescent="0.2">
      <c r="A66" s="234">
        <v>3100</v>
      </c>
      <c r="B66" s="33" t="s">
        <v>181</v>
      </c>
      <c r="C66" s="91">
        <f>Expenses!I450</f>
        <v>0</v>
      </c>
      <c r="D66" s="91">
        <f>Expenses!I451</f>
        <v>0</v>
      </c>
      <c r="E66" s="91">
        <f>Expenses!I452+Expenses!I453+Expenses!I454+Expenses!I455</f>
        <v>0</v>
      </c>
      <c r="F66" s="90">
        <f>SUM(C66:E66)</f>
        <v>0</v>
      </c>
    </row>
    <row r="67" spans="1:6" ht="28.5" x14ac:dyDescent="0.2">
      <c r="A67" s="237">
        <v>4000</v>
      </c>
      <c r="B67" s="69" t="s">
        <v>178</v>
      </c>
      <c r="C67" s="162"/>
      <c r="D67" s="162"/>
      <c r="E67" s="91">
        <f>Expenses!I542</f>
        <v>0</v>
      </c>
      <c r="F67" s="90">
        <f>SUM(C67:E67)</f>
        <v>0</v>
      </c>
    </row>
    <row r="68" spans="1:6" x14ac:dyDescent="0.2">
      <c r="A68" s="234">
        <v>5000</v>
      </c>
      <c r="B68" s="33" t="s">
        <v>183</v>
      </c>
      <c r="C68" s="162"/>
      <c r="D68" s="162"/>
      <c r="E68" s="91">
        <f>Expenses!I543</f>
        <v>0</v>
      </c>
      <c r="F68" s="90">
        <f>SUM(C68:E68)</f>
        <v>0</v>
      </c>
    </row>
    <row r="69" spans="1:6" x14ac:dyDescent="0.2">
      <c r="A69" s="234">
        <v>6300</v>
      </c>
      <c r="B69" s="33" t="s">
        <v>179</v>
      </c>
      <c r="C69" s="162"/>
      <c r="D69" s="162"/>
      <c r="E69" s="162"/>
      <c r="F69" s="91">
        <f>Expenses!I546</f>
        <v>0</v>
      </c>
    </row>
    <row r="70" spans="1:6" x14ac:dyDescent="0.2">
      <c r="A70" s="234">
        <v>8000</v>
      </c>
      <c r="B70" s="167" t="s">
        <v>180</v>
      </c>
      <c r="C70" s="162"/>
      <c r="D70" s="162"/>
      <c r="E70" s="162"/>
      <c r="F70" s="91">
        <f>Expenses!I548+Expenses!I549</f>
        <v>0</v>
      </c>
    </row>
    <row r="71" spans="1:6" ht="15.75" thickBot="1" x14ac:dyDescent="0.3">
      <c r="A71" s="238" t="s">
        <v>360</v>
      </c>
      <c r="B71" s="168"/>
      <c r="C71" s="169">
        <f>SUM(C65:C70)</f>
        <v>0</v>
      </c>
      <c r="D71" s="169">
        <f>SUM(D65:D70)</f>
        <v>0</v>
      </c>
      <c r="E71" s="169">
        <f>SUM(E65:E70)</f>
        <v>0</v>
      </c>
      <c r="F71" s="169">
        <f>SUM(F65:F70)</f>
        <v>0</v>
      </c>
    </row>
    <row r="72" spans="1:6" ht="15.75" thickBot="1" x14ac:dyDescent="0.3">
      <c r="A72" s="239" t="s">
        <v>425</v>
      </c>
      <c r="B72" s="240"/>
      <c r="C72" s="241">
        <f>C62+C71</f>
        <v>0</v>
      </c>
      <c r="D72" s="241">
        <f>D62+D71</f>
        <v>0</v>
      </c>
      <c r="E72" s="241">
        <f>E62+E71</f>
        <v>0</v>
      </c>
      <c r="F72" s="241">
        <f>F62+F71</f>
        <v>0</v>
      </c>
    </row>
    <row r="73" spans="1:6" ht="15.75" thickTop="1" x14ac:dyDescent="0.25">
      <c r="A73" s="245"/>
      <c r="C73" s="112"/>
      <c r="D73" s="112"/>
      <c r="E73" s="112"/>
      <c r="F73" s="112"/>
    </row>
    <row r="74" spans="1:6" x14ac:dyDescent="0.2">
      <c r="A74" s="52"/>
      <c r="B74" s="83" t="s">
        <v>488</v>
      </c>
      <c r="C74" s="28"/>
      <c r="D74" s="28"/>
      <c r="E74" s="3" t="s">
        <v>497</v>
      </c>
      <c r="F74" s="28"/>
    </row>
    <row r="75" spans="1:6" x14ac:dyDescent="0.2">
      <c r="A75" s="52"/>
      <c r="B75" s="52"/>
      <c r="C75" s="52"/>
      <c r="D75" s="28"/>
      <c r="E75" s="28"/>
      <c r="F75" s="28"/>
    </row>
    <row r="76" spans="1:6" x14ac:dyDescent="0.2">
      <c r="A76" s="52"/>
      <c r="B76" s="52" t="s">
        <v>500</v>
      </c>
      <c r="C76" s="28" t="s">
        <v>350</v>
      </c>
      <c r="D76" s="28"/>
      <c r="E76" s="28"/>
      <c r="F76" s="2">
        <v>43732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Enrollment-DSA</vt:lpstr>
      <vt:lpstr>Revenues</vt:lpstr>
      <vt:lpstr>Expenses</vt:lpstr>
      <vt:lpstr>Exp Summary</vt:lpstr>
      <vt:lpstr>'Enrollment-DSA'!Print_Area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Richard McNeel</cp:lastModifiedBy>
  <cp:lastPrinted>2019-06-07T22:08:08Z</cp:lastPrinted>
  <dcterms:created xsi:type="dcterms:W3CDTF">2002-08-27T23:27:13Z</dcterms:created>
  <dcterms:modified xsi:type="dcterms:W3CDTF">2020-06-05T16:01:14Z</dcterms:modified>
</cp:coreProperties>
</file>